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639" firstSheet="4" activeTab="12"/>
  </bookViews>
  <sheets>
    <sheet name="Instructions" sheetId="1" r:id="rId1"/>
    <sheet name="Cover" sheetId="2" r:id="rId2"/>
    <sheet name="Cover B" sheetId="3" r:id="rId3"/>
    <sheet name="Page 2" sheetId="4" r:id="rId4"/>
    <sheet name="Page 3" sheetId="5" r:id="rId5"/>
    <sheet name="Page 4" sheetId="6" r:id="rId6"/>
    <sheet name="Page 5" sheetId="7" r:id="rId7"/>
    <sheet name="Page 6" sheetId="8" r:id="rId8"/>
    <sheet name="Page 7" sheetId="9" r:id="rId9"/>
    <sheet name="Page 8a &amp; 8b" sheetId="10" r:id="rId10"/>
    <sheet name="Page 9" sheetId="11" r:id="rId11"/>
    <sheet name="Page 10" sheetId="12" r:id="rId12"/>
    <sheet name="Page 11" sheetId="13" r:id="rId13"/>
    <sheet name="Page 12" sheetId="14" r:id="rId14"/>
    <sheet name="Page 13" sheetId="15" r:id="rId15"/>
    <sheet name="Extra" sheetId="16" r:id="rId16"/>
  </sheets>
  <definedNames>
    <definedName name="_xlnm.Print_Area" localSheetId="1">'Cover'!$A$12:$Q$72</definedName>
    <definedName name="_xlnm.Print_Area" localSheetId="2">'Cover B'!$A$10:$L$57</definedName>
    <definedName name="_xlnm.Print_Area" localSheetId="0">'Instructions'!$A$2:$L$34</definedName>
    <definedName name="_xlnm.Print_Area" localSheetId="11">'Page 10'!$A$5:$K$51</definedName>
    <definedName name="_xlnm.Print_Area" localSheetId="12">'Page 11'!$A$5:$K$58</definedName>
    <definedName name="_xlnm.Print_Area" localSheetId="13">'Page 12'!$A$2:$G$44</definedName>
    <definedName name="_xlnm.Print_Area" localSheetId="14">'Page 13'!$A$2:$L$61</definedName>
    <definedName name="_xlnm.Print_Area" localSheetId="3">'Page 2'!$A$10:$M$80</definedName>
    <definedName name="_xlnm.Print_Area" localSheetId="4">'Page 3'!$A$6:$L$56</definedName>
    <definedName name="_xlnm.Print_Area" localSheetId="5">'Page 4'!$A$5:$L$57</definedName>
    <definedName name="_xlnm.Print_Area" localSheetId="6">'Page 5'!$A$5:$K$59</definedName>
    <definedName name="_xlnm.Print_Area" localSheetId="7">'Page 6'!$A$5:$K$59</definedName>
    <definedName name="_xlnm.Print_Area" localSheetId="8">'Page 7'!$A$5:$K$56</definedName>
    <definedName name="_xlnm.Print_Area" localSheetId="9">'Page 8a &amp; 8b'!$A$9:$K$49</definedName>
    <definedName name="_xlnm.Print_Area" localSheetId="10">'Page 9'!$A$5:$K$55</definedName>
    <definedName name="_xlnm.Print_Titles" localSheetId="9">'Page 8a &amp; 8b'!$A:$C</definedName>
  </definedNames>
  <calcPr fullCalcOnLoad="1"/>
</workbook>
</file>

<file path=xl/comments11.xml><?xml version="1.0" encoding="utf-8"?>
<comments xmlns="http://schemas.openxmlformats.org/spreadsheetml/2006/main">
  <authors>
    <author>A satisfied Microsoft Office user</author>
  </authors>
  <commentList>
    <comment ref="K14" authorId="0">
      <text>
        <r>
          <rPr>
            <sz val="8"/>
            <rFont val="Tahoma"/>
            <family val="2"/>
          </rPr>
          <t>Page 5 Table A</t>
        </r>
      </text>
    </comment>
    <comment ref="K15" authorId="0">
      <text>
        <r>
          <rPr>
            <sz val="8"/>
            <rFont val="Tahoma"/>
            <family val="2"/>
          </rPr>
          <t>Page 5 Table B</t>
        </r>
      </text>
    </comment>
    <comment ref="K17" authorId="0">
      <text>
        <r>
          <rPr>
            <sz val="8"/>
            <rFont val="Tahoma"/>
            <family val="2"/>
          </rPr>
          <t>Page 5 Table C</t>
        </r>
      </text>
    </comment>
    <comment ref="K19" authorId="0">
      <text>
        <r>
          <rPr>
            <sz val="8"/>
            <rFont val="Tahoma"/>
            <family val="2"/>
          </rPr>
          <t>Page 6 Table D</t>
        </r>
      </text>
    </comment>
    <comment ref="K27" authorId="0">
      <text>
        <r>
          <rPr>
            <sz val="8"/>
            <rFont val="Tahoma"/>
            <family val="2"/>
          </rPr>
          <t>Page 6 Table E</t>
        </r>
      </text>
    </comment>
    <comment ref="K29" authorId="0">
      <text>
        <r>
          <rPr>
            <sz val="8"/>
            <rFont val="Tahoma"/>
            <family val="2"/>
          </rPr>
          <t>Page 6 Table F</t>
        </r>
      </text>
    </comment>
    <comment ref="K31" authorId="0">
      <text>
        <r>
          <rPr>
            <sz val="8"/>
            <rFont val="Tahoma"/>
            <family val="2"/>
          </rPr>
          <t>Page 7 Table G</t>
        </r>
      </text>
    </comment>
    <comment ref="K32" authorId="0">
      <text>
        <r>
          <rPr>
            <sz val="8"/>
            <rFont val="Tahoma"/>
            <family val="2"/>
          </rPr>
          <t xml:space="preserve">Page 7 Table H
</t>
        </r>
      </text>
    </comment>
    <comment ref="K34" authorId="0">
      <text>
        <r>
          <rPr>
            <sz val="8"/>
            <rFont val="Tahoma"/>
            <family val="2"/>
          </rPr>
          <t>Page 7 Table I</t>
        </r>
      </text>
    </comment>
  </commentList>
</comments>
</file>

<file path=xl/comments3.xml><?xml version="1.0" encoding="utf-8"?>
<comments xmlns="http://schemas.openxmlformats.org/spreadsheetml/2006/main">
  <authors>
    <author>A satisfied Microsoft Office user</author>
  </authors>
  <commentList>
    <comment ref="L23" authorId="0">
      <text>
        <r>
          <rPr>
            <sz val="8"/>
            <rFont val="Tahoma"/>
            <family val="2"/>
          </rPr>
          <t>Must be 3 Years &amp;/or 540 Hours
or All the Ag Ed Offered or 
Two Years Secondary and 1 year post-secondary to qualify.</t>
        </r>
      </text>
    </comment>
  </commentList>
</comments>
</file>

<file path=xl/comments4.xml><?xml version="1.0" encoding="utf-8"?>
<comments xmlns="http://schemas.openxmlformats.org/spreadsheetml/2006/main">
  <authors>
    <author>A satisfied Microsoft Office user</author>
  </authors>
  <commentList>
    <comment ref="B17" authorId="0">
      <text>
        <r>
          <rPr>
            <sz val="8"/>
            <rFont val="Tahoma"/>
            <family val="2"/>
          </rPr>
          <t>Indicate MO/DAY/YR
ie 9/01/00</t>
        </r>
      </text>
    </comment>
    <comment ref="C19" authorId="0">
      <text>
        <r>
          <rPr>
            <sz val="8"/>
            <rFont val="Tahoma"/>
            <family val="2"/>
          </rPr>
          <t xml:space="preserve">Indicate Year
</t>
        </r>
      </text>
    </comment>
  </commentList>
</comments>
</file>

<file path=xl/comments5.xml><?xml version="1.0" encoding="utf-8"?>
<comments xmlns="http://schemas.openxmlformats.org/spreadsheetml/2006/main">
  <authors>
    <author>A satisfied Microsoft Office user</author>
  </authors>
  <commentList>
    <comment ref="B14" authorId="0">
      <text>
        <r>
          <rPr>
            <sz val="8"/>
            <rFont val="Tahoma"/>
            <family val="2"/>
          </rPr>
          <t>Enter Date on Page 2</t>
        </r>
      </text>
    </comment>
    <comment ref="B17" authorId="0">
      <text>
        <r>
          <rPr>
            <sz val="8"/>
            <rFont val="Tahoma"/>
            <family val="2"/>
          </rPr>
          <t xml:space="preserve">Enter Year on Page 2
</t>
        </r>
      </text>
    </comment>
  </commentList>
</comments>
</file>

<file path=xl/sharedStrings.xml><?xml version="1.0" encoding="utf-8"?>
<sst xmlns="http://schemas.openxmlformats.org/spreadsheetml/2006/main" count="1054" uniqueCount="727">
  <si>
    <t>INSTRUCTIONS</t>
  </si>
  <si>
    <t>READ THIS FIRST!!</t>
  </si>
  <si>
    <t>1.</t>
  </si>
  <si>
    <t>Read this entire page of instructions before you begin.</t>
  </si>
  <si>
    <t>2.</t>
  </si>
  <si>
    <t>3.</t>
  </si>
  <si>
    <t>4.</t>
  </si>
  <si>
    <t xml:space="preserve">DO NOT CUT and PASTE information from one cell to another, it will corrupt </t>
  </si>
  <si>
    <t>the template!</t>
  </si>
  <si>
    <t>5.</t>
  </si>
  <si>
    <t>Begin with the Cover page and complete pages in numerical order.</t>
  </si>
  <si>
    <t>6.</t>
  </si>
  <si>
    <t>You must enter your beginning date and year on page 2.</t>
  </si>
  <si>
    <t>7.</t>
  </si>
  <si>
    <r>
      <t xml:space="preserve">You must use only whole numbers.  </t>
    </r>
    <r>
      <rPr>
        <b/>
        <sz val="12"/>
        <rFont val="Arial"/>
        <family val="2"/>
      </rPr>
      <t xml:space="preserve">NO DECIMALS!!  </t>
    </r>
    <r>
      <rPr>
        <sz val="12"/>
        <rFont val="Arial"/>
        <family val="2"/>
      </rPr>
      <t>(Decimals will cause math check errors.)</t>
    </r>
  </si>
  <si>
    <t>8.</t>
  </si>
  <si>
    <r>
      <t xml:space="preserve">You </t>
    </r>
    <r>
      <rPr>
        <b/>
        <u val="single"/>
        <sz val="12"/>
        <rFont val="Arial"/>
        <family val="2"/>
      </rPr>
      <t>MUST</t>
    </r>
    <r>
      <rPr>
        <b/>
        <sz val="12"/>
        <rFont val="Arial"/>
        <family val="2"/>
      </rPr>
      <t xml:space="preserve"> </t>
    </r>
    <r>
      <rPr>
        <sz val="12"/>
        <rFont val="Arial"/>
        <family val="2"/>
      </rPr>
      <t>place an "X" above your last record year on page 8a or 8b before you enter values.</t>
    </r>
  </si>
  <si>
    <t>9.</t>
  </si>
  <si>
    <t>Passing your cursor over the red dot or corner in a cell will open a helpful hint message.</t>
  </si>
  <si>
    <t>10.</t>
  </si>
  <si>
    <t>All Checklist items on Page 14 must indicate "MET" or "YES" must be circled to qualify.</t>
  </si>
  <si>
    <t xml:space="preserve">      AMERICAN FFA DEGREE</t>
  </si>
  <si>
    <t xml:space="preserve"> </t>
  </si>
  <si>
    <t>CHAPTER #:</t>
  </si>
  <si>
    <t>AR</t>
  </si>
  <si>
    <t>ARKANSAS</t>
  </si>
  <si>
    <t xml:space="preserve">STATE:        </t>
  </si>
  <si>
    <t>AL</t>
  </si>
  <si>
    <t>ALABAMA</t>
  </si>
  <si>
    <t>Member ID #</t>
  </si>
  <si>
    <t>AZ</t>
  </si>
  <si>
    <t>ARIZONA</t>
  </si>
  <si>
    <t>AK</t>
  </si>
  <si>
    <t>ALASKA</t>
  </si>
  <si>
    <t>CA</t>
  </si>
  <si>
    <t>CALIFORNIA</t>
  </si>
  <si>
    <t>CT</t>
  </si>
  <si>
    <t>CONNECTICUT</t>
  </si>
  <si>
    <t>CO</t>
  </si>
  <si>
    <t>COLORADO</t>
  </si>
  <si>
    <t>DC</t>
  </si>
  <si>
    <t>DISTRICT OF COLUMBIA</t>
  </si>
  <si>
    <t>DE</t>
  </si>
  <si>
    <t>DELAWARE</t>
  </si>
  <si>
    <t>FL</t>
  </si>
  <si>
    <t>FLORIDA</t>
  </si>
  <si>
    <t>GA</t>
  </si>
  <si>
    <t>GEORGIA</t>
  </si>
  <si>
    <t>Male</t>
  </si>
  <si>
    <t>Female</t>
  </si>
  <si>
    <t>GU</t>
  </si>
  <si>
    <t>GUAM</t>
  </si>
  <si>
    <t>HI</t>
  </si>
  <si>
    <t>HAWAII</t>
  </si>
  <si>
    <t>City:</t>
  </si>
  <si>
    <t>State:</t>
  </si>
  <si>
    <t>Zip:</t>
  </si>
  <si>
    <t>IA</t>
  </si>
  <si>
    <t>IOWA</t>
  </si>
  <si>
    <t>ID</t>
  </si>
  <si>
    <t>IDAHO</t>
  </si>
  <si>
    <t>IL</t>
  </si>
  <si>
    <t>ILLINOIS</t>
  </si>
  <si>
    <t>a. Father:</t>
  </si>
  <si>
    <t>IN</t>
  </si>
  <si>
    <t>INDIANA</t>
  </si>
  <si>
    <t>b. Mother:</t>
  </si>
  <si>
    <t>KY</t>
  </si>
  <si>
    <t>KENTUCKY</t>
  </si>
  <si>
    <t>KS</t>
  </si>
  <si>
    <t>KANSAS</t>
  </si>
  <si>
    <t>LA</t>
  </si>
  <si>
    <t>LOUISIANA</t>
  </si>
  <si>
    <t>MA</t>
  </si>
  <si>
    <t>MASSACHUSETTS</t>
  </si>
  <si>
    <t>School City:</t>
  </si>
  <si>
    <t>School Zip:</t>
  </si>
  <si>
    <t>MD</t>
  </si>
  <si>
    <t>MARYLAND</t>
  </si>
  <si>
    <t>ME</t>
  </si>
  <si>
    <t>MAINE</t>
  </si>
  <si>
    <t>MI</t>
  </si>
  <si>
    <t>MICHIGAN</t>
  </si>
  <si>
    <t>MN</t>
  </si>
  <si>
    <t>MINNESOTA</t>
  </si>
  <si>
    <t>MO</t>
  </si>
  <si>
    <t>MISSOURI</t>
  </si>
  <si>
    <t>MS</t>
  </si>
  <si>
    <t>MISSISSIPPI</t>
  </si>
  <si>
    <t>MT</t>
  </si>
  <si>
    <t>MONTANA</t>
  </si>
  <si>
    <t>and</t>
  </si>
  <si>
    <t>NC</t>
  </si>
  <si>
    <t>NORTH CAROLINA</t>
  </si>
  <si>
    <t>(Years)</t>
  </si>
  <si>
    <t>(Hours)</t>
  </si>
  <si>
    <t>ND</t>
  </si>
  <si>
    <t>NORTH DAKOTA</t>
  </si>
  <si>
    <t>or</t>
  </si>
  <si>
    <t>NE</t>
  </si>
  <si>
    <t>NEBRASKA</t>
  </si>
  <si>
    <t>(Semesters)</t>
  </si>
  <si>
    <t>(Quarters)</t>
  </si>
  <si>
    <t>NH</t>
  </si>
  <si>
    <t>NEW HAMPSHIRE</t>
  </si>
  <si>
    <t>NJ</t>
  </si>
  <si>
    <t>NEW JERSEY</t>
  </si>
  <si>
    <t>NM</t>
  </si>
  <si>
    <t>NEW MEXICO</t>
  </si>
  <si>
    <t>School Attended:</t>
  </si>
  <si>
    <t>NV</t>
  </si>
  <si>
    <t>NEVADA</t>
  </si>
  <si>
    <t>NY</t>
  </si>
  <si>
    <t>NEW YORK</t>
  </si>
  <si>
    <t>OH</t>
  </si>
  <si>
    <t>OHIO</t>
  </si>
  <si>
    <t>OK</t>
  </si>
  <si>
    <t>OKLAHOMA</t>
  </si>
  <si>
    <t>OR</t>
  </si>
  <si>
    <t>OREGON</t>
  </si>
  <si>
    <t>PA</t>
  </si>
  <si>
    <t>PENNSYLVANIA</t>
  </si>
  <si>
    <t>PR</t>
  </si>
  <si>
    <t>PUERTO RICO</t>
  </si>
  <si>
    <t>RI</t>
  </si>
  <si>
    <t>RHODE ISLAND</t>
  </si>
  <si>
    <t>American Star Farmer</t>
  </si>
  <si>
    <t>American Star in Agribusiness</t>
  </si>
  <si>
    <t>SC</t>
  </si>
  <si>
    <t>SOUTH CAROLINA</t>
  </si>
  <si>
    <t>American Star in Agricultural Placement</t>
  </si>
  <si>
    <t>American Star in Agriscience</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</si>
  <si>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</si>
  <si>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</si>
  <si>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</si>
  <si>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</si>
  <si>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</si>
  <si>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</si>
  <si>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</si>
  <si>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</si>
  <si>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</si>
  <si>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</si>
  <si>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</si>
  <si>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</si>
  <si>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</si>
  <si>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</si>
  <si>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</si>
  <si>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</si>
  <si>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</si>
  <si>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</si>
  <si>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</si>
  <si>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</si>
  <si>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</si>
  <si>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</si>
  <si>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MARIANA ISLANDS</t>
  </si>
  <si>
    <t>I.  Candidate's Supervised Agricultural Experience Program</t>
  </si>
  <si>
    <t xml:space="preserve">    A. Supervised Agricultural Experience Program by Year:</t>
  </si>
  <si>
    <t>(candidate's share only)</t>
  </si>
  <si>
    <t>Year</t>
  </si>
  <si>
    <t>Entrepreneurship, Placement, and/or other SAE Description</t>
  </si>
  <si>
    <t xml:space="preserve">(Enterprise, Description, Size, Title, Site, Hours, etc.) </t>
  </si>
  <si>
    <t>1st Year</t>
  </si>
  <si>
    <t>(Mo/Day/Yr)</t>
  </si>
  <si>
    <t>to</t>
  </si>
  <si>
    <t>Dec. 31</t>
  </si>
  <si>
    <t>(Year)</t>
  </si>
  <si>
    <t>2nd Year</t>
  </si>
  <si>
    <t xml:space="preserve">Jan. 1 </t>
  </si>
  <si>
    <t>3rd Year</t>
  </si>
  <si>
    <t>Jan. 1</t>
  </si>
  <si>
    <t>4th Year</t>
  </si>
  <si>
    <t>5th Year</t>
  </si>
  <si>
    <t>6th Year</t>
  </si>
  <si>
    <t>7th Year</t>
  </si>
  <si>
    <t>8th Year</t>
  </si>
  <si>
    <t>II. Income, Expense and Hours Summary of Supervised Agricultural Experience Program</t>
  </si>
  <si>
    <t xml:space="preserve">    of Candidate:</t>
  </si>
  <si>
    <t>(Do not include ownership/entrepreneurship SAE in this section):</t>
  </si>
  <si>
    <t>Job Title</t>
  </si>
  <si>
    <t>Total Hours Worked</t>
  </si>
  <si>
    <r>
      <t>*</t>
    </r>
    <r>
      <rPr>
        <sz val="10"/>
        <rFont val="Arial"/>
        <family val="2"/>
      </rPr>
      <t xml:space="preserve"> Gross</t>
    </r>
  </si>
  <si>
    <t>** Total</t>
  </si>
  <si>
    <t>Net</t>
  </si>
  <si>
    <t>Type of Work</t>
  </si>
  <si>
    <t>Unpaid</t>
  </si>
  <si>
    <t>Paid</t>
  </si>
  <si>
    <t xml:space="preserve">Total </t>
  </si>
  <si>
    <t>Earnings</t>
  </si>
  <si>
    <t>Expenditures</t>
  </si>
  <si>
    <t>and/or Other SAE Description</t>
  </si>
  <si>
    <t>(A)</t>
  </si>
  <si>
    <t>(B)</t>
  </si>
  <si>
    <t>(A + B)</t>
  </si>
  <si>
    <t>(C)</t>
  </si>
  <si>
    <t>(D)</t>
  </si>
  <si>
    <t>(C - D)</t>
  </si>
  <si>
    <t xml:space="preserve"> Dec. 31</t>
  </si>
  <si>
    <r>
      <t>TOTAL 1</t>
    </r>
    <r>
      <rPr>
        <b/>
        <vertAlign val="superscript"/>
        <sz val="12"/>
        <rFont val="Arial"/>
        <family val="2"/>
      </rPr>
      <t>st</t>
    </r>
    <r>
      <rPr>
        <b/>
        <sz val="12"/>
        <rFont val="Arial"/>
        <family val="2"/>
      </rPr>
      <t xml:space="preserve"> YEAR</t>
    </r>
  </si>
  <si>
    <t>XXXXXXXXXXXXXXXXXXX</t>
  </si>
  <si>
    <r>
      <t>TOTAL 2</t>
    </r>
    <r>
      <rPr>
        <b/>
        <vertAlign val="superscript"/>
        <sz val="12"/>
        <rFont val="Arial"/>
        <family val="2"/>
      </rPr>
      <t>nd</t>
    </r>
    <r>
      <rPr>
        <b/>
        <sz val="12"/>
        <rFont val="Arial"/>
        <family val="2"/>
      </rPr>
      <t xml:space="preserve"> YEAR</t>
    </r>
  </si>
  <si>
    <r>
      <t>TOTAL 3</t>
    </r>
    <r>
      <rPr>
        <b/>
        <vertAlign val="superscript"/>
        <sz val="12"/>
        <rFont val="Arial"/>
        <family val="2"/>
      </rPr>
      <t>rd</t>
    </r>
    <r>
      <rPr>
        <b/>
        <sz val="12"/>
        <rFont val="Arial"/>
        <family val="2"/>
      </rPr>
      <t xml:space="preserve"> YEAR</t>
    </r>
  </si>
  <si>
    <r>
      <t>TOTAL 4</t>
    </r>
    <r>
      <rPr>
        <b/>
        <vertAlign val="superscript"/>
        <sz val="12"/>
        <rFont val="Arial"/>
        <family val="2"/>
      </rPr>
      <t>th</t>
    </r>
    <r>
      <rPr>
        <b/>
        <sz val="12"/>
        <rFont val="Arial"/>
        <family val="2"/>
      </rPr>
      <t xml:space="preserve"> YEAR</t>
    </r>
  </si>
  <si>
    <t>* Gross Earnings is the total earned prior to any deductions or expenses.</t>
  </si>
  <si>
    <t>** Expenditures that are a requirement for your placement, directed laboratory or research/</t>
  </si>
  <si>
    <t xml:space="preserve">   experimentation SAE.  (Do not include taxes or FICA, taxes go on Page 11, line 22e)</t>
  </si>
  <si>
    <t>(CONTINUED)</t>
  </si>
  <si>
    <t>* Gross</t>
  </si>
  <si>
    <r>
      <t>TOTAL 5</t>
    </r>
    <r>
      <rPr>
        <b/>
        <vertAlign val="superscript"/>
        <sz val="12"/>
        <rFont val="Arial"/>
        <family val="2"/>
      </rPr>
      <t>th</t>
    </r>
    <r>
      <rPr>
        <b/>
        <sz val="12"/>
        <rFont val="Arial"/>
        <family val="2"/>
      </rPr>
      <t xml:space="preserve"> YEAR</t>
    </r>
  </si>
  <si>
    <r>
      <t>TOTAL 6</t>
    </r>
    <r>
      <rPr>
        <b/>
        <vertAlign val="superscript"/>
        <sz val="12"/>
        <rFont val="Arial"/>
        <family val="2"/>
      </rPr>
      <t>th</t>
    </r>
    <r>
      <rPr>
        <b/>
        <sz val="12"/>
        <rFont val="Arial"/>
        <family val="2"/>
      </rPr>
      <t xml:space="preserve"> YEAR</t>
    </r>
  </si>
  <si>
    <r>
      <t>TOTAL 7</t>
    </r>
    <r>
      <rPr>
        <b/>
        <vertAlign val="superscript"/>
        <sz val="12"/>
        <rFont val="Arial"/>
        <family val="2"/>
      </rPr>
      <t>th</t>
    </r>
    <r>
      <rPr>
        <b/>
        <sz val="12"/>
        <rFont val="Arial"/>
        <family val="2"/>
      </rPr>
      <t xml:space="preserve"> YEAR</t>
    </r>
  </si>
  <si>
    <r>
      <t>TOTAL 8</t>
    </r>
    <r>
      <rPr>
        <b/>
        <vertAlign val="superscript"/>
        <sz val="12"/>
        <rFont val="Arial"/>
        <family val="2"/>
      </rPr>
      <t>th</t>
    </r>
    <r>
      <rPr>
        <b/>
        <sz val="12"/>
        <rFont val="Arial"/>
        <family val="2"/>
      </rPr>
      <t xml:space="preserve"> YEAR</t>
    </r>
  </si>
  <si>
    <r>
      <t xml:space="preserve">GRAND TOTALS </t>
    </r>
    <r>
      <rPr>
        <b/>
        <sz val="8"/>
        <rFont val="Arial"/>
        <family val="2"/>
      </rPr>
      <t>Year (1+2+3+4+5+6+7+8)</t>
    </r>
  </si>
  <si>
    <t>Year 1</t>
  </si>
  <si>
    <t>Year 2</t>
  </si>
  <si>
    <t>Year 3</t>
  </si>
  <si>
    <t>Year 4</t>
  </si>
  <si>
    <t>Year 5</t>
  </si>
  <si>
    <t>Year 6</t>
  </si>
  <si>
    <t>Year 7</t>
  </si>
  <si>
    <t>Year 8</t>
  </si>
  <si>
    <t>III. Candidate's Inventory Statement</t>
  </si>
  <si>
    <r>
      <t xml:space="preserve">* Inventories A, B, C, and D identified below, are </t>
    </r>
    <r>
      <rPr>
        <b/>
        <u val="single"/>
        <sz val="11"/>
        <rFont val="Arial"/>
        <family val="2"/>
      </rPr>
      <t>CURRENT/OPERATING</t>
    </r>
    <r>
      <rPr>
        <sz val="11"/>
        <rFont val="Arial"/>
        <family val="2"/>
      </rPr>
      <t xml:space="preserve"> Assets </t>
    </r>
    <r>
      <rPr>
        <b/>
        <u val="single"/>
        <sz val="11"/>
        <rFont val="Arial"/>
        <family val="2"/>
      </rPr>
      <t>ONLY</t>
    </r>
    <r>
      <rPr>
        <sz val="11"/>
        <rFont val="Arial"/>
        <family val="2"/>
      </rPr>
      <t>.</t>
    </r>
  </si>
  <si>
    <t>A. Candidate's investment in harvested and growing crops:</t>
  </si>
  <si>
    <t>Description</t>
  </si>
  <si>
    <t>Quantity</t>
  </si>
  <si>
    <t>Value</t>
  </si>
  <si>
    <t>TOTAL</t>
  </si>
  <si>
    <t xml:space="preserve">  - AUTOMATICALLY TRANSFERS TO PAGE 9</t>
  </si>
  <si>
    <t xml:space="preserve">                      (Transfers to Page 9, Line 1. d. 1.)</t>
  </si>
  <si>
    <t>B. Candidate's investment in feed, seed, fertilizer, chemicals, supplies, prepaid</t>
  </si>
  <si>
    <t xml:space="preserve">     expenses, and other current assets:</t>
  </si>
  <si>
    <t xml:space="preserve">                      (Transfers to Page 9, Line 1. d. 2.)</t>
  </si>
  <si>
    <t>C. Candidate's investment in merchandise, crops and livestock purchases for resale:</t>
  </si>
  <si>
    <t xml:space="preserve">                      (Transfers to Page 9, Line 1. d. 3.)</t>
  </si>
  <si>
    <t>III. Candidate's Inventory Statement (continued)</t>
  </si>
  <si>
    <t>D.  Candidate's investment in raised market livestock and poultry:</t>
  </si>
  <si>
    <t xml:space="preserve">   - AUTOMATICLLY TRANSFERS TO PAGE 9</t>
  </si>
  <si>
    <t xml:space="preserve">                                      (Transfers to Page 9, Line 1. d. 4.)</t>
  </si>
  <si>
    <r>
      <t xml:space="preserve">( Inventories E, and F below are </t>
    </r>
    <r>
      <rPr>
        <b/>
        <u val="single"/>
        <sz val="12"/>
        <rFont val="Arial"/>
        <family val="2"/>
      </rPr>
      <t>NON-CURRENT/CAPITAL ASSETS ONLY</t>
    </r>
    <r>
      <rPr>
        <b/>
        <sz val="12"/>
        <rFont val="Arial"/>
        <family val="2"/>
      </rPr>
      <t>.)</t>
    </r>
  </si>
  <si>
    <t>E.  Candidate's investment in non-depreciable draft, pleasure, or breeding livestock</t>
  </si>
  <si>
    <t xml:space="preserve">      and poultry:</t>
  </si>
  <si>
    <t xml:space="preserve">                                      (Transfers to Page 9, Line 2. a. 1.)</t>
  </si>
  <si>
    <t>F.  Candidate's investment in depreciable draft, pleasure or breeding livestock:</t>
  </si>
  <si>
    <t>Acquisition Cost</t>
  </si>
  <si>
    <t>Depreciation</t>
  </si>
  <si>
    <t>Balance</t>
  </si>
  <si>
    <t>Claimed to Date (B)</t>
  </si>
  <si>
    <t>(A minus B)</t>
  </si>
  <si>
    <t xml:space="preserve">                                      (Transfers to Page 9, Line 2. a. 2.)</t>
  </si>
  <si>
    <r>
      <t xml:space="preserve">( Inventories G, H, and I below are </t>
    </r>
    <r>
      <rPr>
        <b/>
        <u val="single"/>
        <sz val="12"/>
        <rFont val="Arial"/>
        <family val="2"/>
      </rPr>
      <t>NON-CURRENT/CAPITAL ASSETS ONLY</t>
    </r>
    <r>
      <rPr>
        <b/>
        <sz val="12"/>
        <rFont val="Arial"/>
        <family val="2"/>
      </rPr>
      <t>.)</t>
    </r>
  </si>
  <si>
    <t>G.  Candidate's investment in machinery, equipment, and fixtures:</t>
  </si>
  <si>
    <t>Acquisition</t>
  </si>
  <si>
    <t>Cost (A)</t>
  </si>
  <si>
    <t xml:space="preserve">   - AUTOMATICALLY TREANSFERS TO PAGE 9</t>
  </si>
  <si>
    <t xml:space="preserve">                                      (Transfers to Page 9, Line 2. a. 3.)</t>
  </si>
  <si>
    <t>H.  Candidate's investment in depreciable land improvements, buildings, and fences:</t>
  </si>
  <si>
    <t xml:space="preserve">                                      (Transfers to Page 9, Line 2. a. 4.)</t>
  </si>
  <si>
    <t>I.  Candidate's investment in land:</t>
  </si>
  <si>
    <t xml:space="preserve">                                      (Transfers to Page 9, Line 2. a. 5.)</t>
  </si>
  <si>
    <t>Place a X in a cell to the right above your last year!</t>
  </si>
  <si>
    <t>IV. Income and Expense Summary</t>
  </si>
  <si>
    <t>(continued)</t>
  </si>
  <si>
    <t>1st - PLACE AN "X" IN THE CELL ABOVE YOUR LAST YEAR OF RECORDS!</t>
  </si>
  <si>
    <t xml:space="preserve">    of Entrepreneurship Supervised</t>
  </si>
  <si>
    <t xml:space="preserve">    Agricultural Experience Program</t>
  </si>
  <si>
    <t>ERROR! - "X" Missing, Two X's or Wrong Year!</t>
  </si>
  <si>
    <t>1. Current/Operating Income</t>
  </si>
  <si>
    <t>a.</t>
  </si>
  <si>
    <t xml:space="preserve">Closing Current/ Operating Inventory </t>
  </si>
  <si>
    <t>K6</t>
  </si>
  <si>
    <t>b.</t>
  </si>
  <si>
    <t>Beginning Current/ Operating Inventory</t>
  </si>
  <si>
    <t>J6</t>
  </si>
  <si>
    <t>c.</t>
  </si>
  <si>
    <t>Change in Current/ Operating Inventory (a minus b)</t>
  </si>
  <si>
    <t>I6</t>
  </si>
  <si>
    <t>d.</t>
  </si>
  <si>
    <t>Cash Sales</t>
  </si>
  <si>
    <t>H6</t>
  </si>
  <si>
    <t>e.</t>
  </si>
  <si>
    <t>Value of Products Used at Home</t>
  </si>
  <si>
    <t>G6</t>
  </si>
  <si>
    <t>f.</t>
  </si>
  <si>
    <t>Value of Production Transferred or Bartered</t>
  </si>
  <si>
    <t>F6</t>
  </si>
  <si>
    <t>g.</t>
  </si>
  <si>
    <t>Value of Ag Labor Exchanged for Non-Cash Operating Expenses</t>
  </si>
  <si>
    <t>E6</t>
  </si>
  <si>
    <t>h.</t>
  </si>
  <si>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</si>
  <si>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</si>
  <si>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</si>
  <si>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</si>
  <si>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</si>
  <si>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</si>
  <si>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</si>
  <si>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t>3. Net Current/Operating Income</t>
  </si>
  <si>
    <t>( 1h minus 2f )</t>
  </si>
  <si>
    <t>4. Non-Current/Capital Transactions</t>
  </si>
  <si>
    <t>Closing Non-Current/Capital Inventory</t>
  </si>
  <si>
    <t>Non-Current/Capital Sales</t>
  </si>
  <si>
    <t>Beginning Non-Current/Capital Inventory</t>
  </si>
  <si>
    <t>Non-Current/Capital Purchases</t>
  </si>
  <si>
    <t>Net Capital Transactions (a+b minus c minus d)</t>
  </si>
  <si>
    <t>A</t>
  </si>
  <si>
    <t>B</t>
  </si>
  <si>
    <t>C</t>
  </si>
  <si>
    <t>D</t>
  </si>
  <si>
    <t>E</t>
  </si>
  <si>
    <t>F</t>
  </si>
  <si>
    <t>G</t>
  </si>
  <si>
    <t>H</t>
  </si>
  <si>
    <t>5. RETURN TO CAPITAL LABOR</t>
  </si>
  <si>
    <t>&amp; MANAGEMENT   (3 + 4e)</t>
  </si>
  <si>
    <t>6. TOTAL RETURN TO CAPITAL</t>
  </si>
  <si>
    <t>XXXXXXX</t>
  </si>
  <si>
    <t>LABOR &amp; MANAGEMENT</t>
  </si>
  <si>
    <t>(Years 1- 4)</t>
  </si>
  <si>
    <t>(5A+5B+5C+5D+5E+5F+5G+5H)</t>
  </si>
  <si>
    <t>(5A+5B+5C+5D ONLY)</t>
  </si>
  <si>
    <t>Page 8a</t>
  </si>
  <si>
    <t>Page 8b</t>
  </si>
  <si>
    <t>V. Candidate's Financial Balance Sheet Statement</t>
  </si>
  <si>
    <t>A. Assets:</t>
  </si>
  <si>
    <t>Assets</t>
  </si>
  <si>
    <t>Beginning Value on Date   Entered Ag (A)</t>
  </si>
  <si>
    <t>Ending Value at End Of Last Complete Record Year (B)</t>
  </si>
  <si>
    <t>CURRENT/OPERATING ASSETS</t>
  </si>
  <si>
    <t>a. Cash on-hand, checking and savings</t>
  </si>
  <si>
    <t>b. Cash value --bonds, stocks, life insurance</t>
  </si>
  <si>
    <t>c. Notes &amp; accounts receivable</t>
  </si>
  <si>
    <t>d. Current/Operating Inventory</t>
  </si>
  <si>
    <t>Candidates investment in harvesting and growing crops.</t>
  </si>
  <si>
    <t xml:space="preserve">Candidates investment in feed, seed, fertilizer, chemical, supplies,  </t>
  </si>
  <si>
    <t>prepaid expenses, and other current/operating assets.</t>
  </si>
  <si>
    <t>Candidate's investment in merchandise, crops, and livestock purchased</t>
  </si>
  <si>
    <t>for resale.</t>
  </si>
  <si>
    <t>Candidate's investment in raised market livestock &amp; poultry.</t>
  </si>
  <si>
    <t xml:space="preserve">    other current assets</t>
  </si>
  <si>
    <t>Total Current/Operating Inventory</t>
  </si>
  <si>
    <t>(Add d1 through d4)</t>
  </si>
  <si>
    <t>e. Subtotal-productively invested current/operating assets</t>
  </si>
  <si>
    <t>(1a+1b+1c+1d5)</t>
  </si>
  <si>
    <t>Non-productively invested personal assets</t>
  </si>
  <si>
    <t>Total current/operating assets</t>
  </si>
  <si>
    <t>( e+f )</t>
  </si>
  <si>
    <t>NON-CURRENT/CAPITAL ASSETS:</t>
  </si>
  <si>
    <t>Non-current/capital inventory</t>
  </si>
  <si>
    <t>Candidate's investment in non-depreciable draft, pleasure and breeding</t>
  </si>
  <si>
    <t>livestock and poultry.</t>
  </si>
  <si>
    <t>Candidate's investment in depreciable, draft, pleasure, and breeding</t>
  </si>
  <si>
    <t>livestock.</t>
  </si>
  <si>
    <t>Candidate's investment in machinery, equipment and fixtures.</t>
  </si>
  <si>
    <t>Candidate's investment in depreciable land improvements, building and</t>
  </si>
  <si>
    <t>fences.</t>
  </si>
  <si>
    <t>Candidate's investment in land.</t>
  </si>
  <si>
    <t>Subtotal-productively invested non-current/capital assets</t>
  </si>
  <si>
    <t>Non-productively invested personal non-current/capital assets.</t>
  </si>
  <si>
    <t>Total non-current/capital assets</t>
  </si>
  <si>
    <t xml:space="preserve">( 2a Line 6 + 2b) </t>
  </si>
  <si>
    <t>TOTAL PRODUCTIVELY INVESTED ASSETS</t>
  </si>
  <si>
    <t xml:space="preserve">( 1e + 2a Line 6) </t>
  </si>
  <si>
    <t>TOTAL NON-PRODUCTIVELY INVESTED ASSETS</t>
  </si>
  <si>
    <t xml:space="preserve">( 1f + 2b) </t>
  </si>
  <si>
    <t>TOTAL ASSETS</t>
  </si>
  <si>
    <t xml:space="preserve">( 3 + 4) </t>
  </si>
  <si>
    <t>Candidate's total beginning current operating inventory on Page 8a, line 1b for the first year covered by the</t>
  </si>
  <si>
    <t>application, matches page 9, line 1d5, Total Beginning Value on Date Entered Ag Column (A).</t>
  </si>
  <si>
    <t xml:space="preserve">Candidate's total ending current operating inventory on Page 8a or 8b, line 1a for the last year covered by the </t>
  </si>
  <si>
    <t>application, matches page 9, line 1d5, Total Ending Value at the time of Application Column (B).</t>
  </si>
  <si>
    <t>Beginning non-current/capital inventory as recorded on Page 8a, line 4c, for the first year covered by the application = the</t>
  </si>
  <si>
    <t>the total non-current/capital assets reported on Page 9, Line 2a6 for the Beginning Value on Date Entered Ag Column (A).</t>
  </si>
  <si>
    <t>Closing non-current/capital inventory as recorded on Page 8a or 8b, Line 4a, for the last year covered by the application</t>
  </si>
  <si>
    <t>= the total capital assets reported on Page 9, Line 2a6., ending value at the end of the last complete record year Column (B)</t>
  </si>
  <si>
    <r>
      <t xml:space="preserve">V. Candidate's Financial Balance Sheet Statement </t>
    </r>
    <r>
      <rPr>
        <sz val="11"/>
        <rFont val="Arial"/>
        <family val="2"/>
      </rPr>
      <t>(continued)</t>
    </r>
  </si>
  <si>
    <t xml:space="preserve">         (candidate's share only)</t>
  </si>
  <si>
    <t>B. Liabilities &amp; Equity</t>
  </si>
  <si>
    <t>Liabilities &amp; Equity</t>
  </si>
  <si>
    <t>CURRENT/OPERATING LIABILITIES</t>
  </si>
  <si>
    <t>a. Accounts and notes payable</t>
  </si>
  <si>
    <t>b. Current/operating portion of non-current/capital debt</t>
  </si>
  <si>
    <t xml:space="preserve">    (the portion of non-current debt during this calendar year)</t>
  </si>
  <si>
    <t>c. Subtotal - current/operating liabilities associated with productively invested assets</t>
  </si>
  <si>
    <t>Subtotal - current/operating liabilities associated with productively invested</t>
  </si>
  <si>
    <t>assets.     (a + b)</t>
  </si>
  <si>
    <t>Current/operating liabilities associated with non-productive personal assets</t>
  </si>
  <si>
    <t>TOTAL CURRENT/OPERATING LIABILITIES</t>
  </si>
  <si>
    <t xml:space="preserve">(c + d) </t>
  </si>
  <si>
    <t>NON-CURRENT/CAPITAL LIABILITIES:</t>
  </si>
  <si>
    <t>Notes &amp; chattel mortgage (total notes &amp; chattel mortgage minus current</t>
  </si>
  <si>
    <t>portions)</t>
  </si>
  <si>
    <t>Real estate mortgages, contracts (total real estate mortgages; contracts</t>
  </si>
  <si>
    <t>minus current portions)</t>
  </si>
  <si>
    <t>Other non-current/capital liabilities (total other non-current/capital liabilities</t>
  </si>
  <si>
    <t>minus current/operating portions)</t>
  </si>
  <si>
    <t>Subtotal - non-current/capital liabilities associated with productively</t>
  </si>
  <si>
    <t>invested assets         (a+b+c)</t>
  </si>
  <si>
    <t>Non-current/capital liabilities associated with non-productive personal</t>
  </si>
  <si>
    <t>assets.</t>
  </si>
  <si>
    <t>Total non-current/capital liabilities                        (d+e)</t>
  </si>
  <si>
    <t xml:space="preserve">TOTAL LIABILITY ON PRODUCTIVE ASSETS </t>
  </si>
  <si>
    <t>(Page 10, line 6c+8d)</t>
  </si>
  <si>
    <t xml:space="preserve">10. </t>
  </si>
  <si>
    <t>TOTAL LIABILITY ON NON-PRODUCTIVE/PERSONAL ASSETS</t>
  </si>
  <si>
    <t>(Page 10, line 6d+8e)</t>
  </si>
  <si>
    <t>11.</t>
  </si>
  <si>
    <t>TOTAL LIABILITIES</t>
  </si>
  <si>
    <t xml:space="preserve">(Page 10, line 9 + 10) </t>
  </si>
  <si>
    <t>12.</t>
  </si>
  <si>
    <t>OWNER'S EQUITY/NET WORTH</t>
  </si>
  <si>
    <t>Productively invested</t>
  </si>
  <si>
    <t xml:space="preserve">(Page 9, line 3 minus Page 10, line 9) </t>
  </si>
  <si>
    <t>Non-productively personally invested</t>
  </si>
  <si>
    <t xml:space="preserve">(Page 9, line 4 minus Page 10, line 10) </t>
  </si>
  <si>
    <t>Total Owners Equity/Net Worth</t>
  </si>
  <si>
    <t xml:space="preserve">(Page 10, line 12a+12b) </t>
  </si>
  <si>
    <t>13.</t>
  </si>
  <si>
    <t xml:space="preserve"> Change in Productively Invested Owner's Equity</t>
  </si>
  <si>
    <t>XXXXXXXX</t>
  </si>
  <si>
    <t xml:space="preserve"> (Page 10, line 12a, column B minus 12a, column A)</t>
  </si>
  <si>
    <t>14.</t>
  </si>
  <si>
    <t>Change in Non-Productively/Personal Invested Owner's Equity</t>
  </si>
  <si>
    <t xml:space="preserve"> (Page 10, line 12b, column B minus 12b, column A)</t>
  </si>
  <si>
    <t>15.</t>
  </si>
  <si>
    <t>Gain or Loss in Owner's Equity</t>
  </si>
  <si>
    <t xml:space="preserve">(Page 10, line 13+14) </t>
  </si>
  <si>
    <t>16.</t>
  </si>
  <si>
    <t>Working Capital</t>
  </si>
  <si>
    <t xml:space="preserve">(Page 9, Line 1g minus 7) </t>
  </si>
  <si>
    <t xml:space="preserve">(total current/operating assets minus total current/operating liabilities) </t>
  </si>
  <si>
    <t>17.</t>
  </si>
  <si>
    <t>Current Ratio</t>
  </si>
  <si>
    <t xml:space="preserve">(Page 9, line 1g divided by 7) </t>
  </si>
  <si>
    <t xml:space="preserve">(total current/operating assets divided by current/operating liabilities) </t>
  </si>
  <si>
    <t>to $1</t>
  </si>
  <si>
    <t>18.</t>
  </si>
  <si>
    <t>Debt-To-Equity Ratio</t>
  </si>
  <si>
    <t xml:space="preserve">(Page 10, line 11 divided by 12c) </t>
  </si>
  <si>
    <t>(Total liabilities divided by total owner's equity/net worth)</t>
  </si>
  <si>
    <t>C. Summary of Productively Invested Capital</t>
  </si>
  <si>
    <t>Ending Value</t>
  </si>
  <si>
    <t>19</t>
  </si>
  <si>
    <t>Supervised Agricultural Experience Program Equity</t>
  </si>
  <si>
    <t>Total of productively invested equity</t>
  </si>
  <si>
    <t xml:space="preserve">(Page 10, Line 12a, Column B) </t>
  </si>
  <si>
    <t>Total educational expenses</t>
  </si>
  <si>
    <t>(ONLY tuition, fees books are allowable on this line item)</t>
  </si>
  <si>
    <t xml:space="preserve">(Page 11, Line 19a + 19b) </t>
  </si>
  <si>
    <t>20.</t>
  </si>
  <si>
    <t>Total Non-Productive/Personally Invested Equity</t>
  </si>
  <si>
    <t xml:space="preserve">(Page 10,line 12b, Column B) </t>
  </si>
  <si>
    <t>21.</t>
  </si>
  <si>
    <t>Total Equity</t>
  </si>
  <si>
    <t xml:space="preserve">(Page 11, line 19c+20) </t>
  </si>
  <si>
    <t>22.</t>
  </si>
  <si>
    <t>Non-Supervised Experience Program Income</t>
  </si>
  <si>
    <t>Candidate's earnings and income from agricultural activities not part of an SAE</t>
  </si>
  <si>
    <t>Earnings from non-agricultural activities</t>
  </si>
  <si>
    <t>Income other than earnings</t>
  </si>
  <si>
    <t>Total non-supervised experience program income</t>
  </si>
  <si>
    <t xml:space="preserve">(Page 11, line 22a+22b+22c) </t>
  </si>
  <si>
    <t>Total other personal expenses (including taxes and FICA)</t>
  </si>
  <si>
    <t>Net non-supervised experience program income</t>
  </si>
  <si>
    <t xml:space="preserve">(Page 11, line 22d minus 22e) </t>
  </si>
  <si>
    <t>(If &lt;zero enter 0)</t>
  </si>
  <si>
    <t>23.</t>
  </si>
  <si>
    <t>Total Qualifying Productively Invested Equity</t>
  </si>
  <si>
    <t xml:space="preserve">(Page 11, line 19c minus 22f) </t>
  </si>
  <si>
    <t>24.</t>
  </si>
  <si>
    <t>Value of Unpaid Labor</t>
  </si>
  <si>
    <t xml:space="preserve">(Page 4, Grand Total Column A x 3.33) </t>
  </si>
  <si>
    <t>25.</t>
  </si>
  <si>
    <t>Adjusted Qualifying Productively Invested Equity</t>
  </si>
  <si>
    <t xml:space="preserve">(Page 11, line 23 +24) </t>
  </si>
  <si>
    <t>D. Summary of Source and Use of Funds:</t>
  </si>
  <si>
    <t>26.</t>
  </si>
  <si>
    <t>Earnings from Supervised Agricultural Experience Program</t>
  </si>
  <si>
    <t>Candidate's return to capital, labor and management</t>
  </si>
  <si>
    <t xml:space="preserve">(Page 8b, Line 6) </t>
  </si>
  <si>
    <t>Grand total net earnings from wage earnings</t>
  </si>
  <si>
    <t xml:space="preserve">(Page 4, Grand Total Net Earnings Column) </t>
  </si>
  <si>
    <t>Total SAE Earnings</t>
  </si>
  <si>
    <t xml:space="preserve">(Page 11, line 26a+26b) </t>
  </si>
  <si>
    <t>Value of unpaid labor</t>
  </si>
  <si>
    <t>e</t>
  </si>
  <si>
    <t>Adjusted total SAE earnings</t>
  </si>
  <si>
    <t xml:space="preserve">(Page 11, line 26c+26d) </t>
  </si>
  <si>
    <t>27.</t>
  </si>
  <si>
    <t>All Other Earnings and Income</t>
  </si>
  <si>
    <t>Candidate's earnings &amp; income from agricultural activities not part of the SAE</t>
  </si>
  <si>
    <t xml:space="preserve">(Page 11, line 22 a) </t>
  </si>
  <si>
    <t>Total agricultural related earnings</t>
  </si>
  <si>
    <t xml:space="preserve">(Page 11, line 26c+27a) </t>
  </si>
  <si>
    <t xml:space="preserve">(Page 11, line 22b) </t>
  </si>
  <si>
    <t xml:space="preserve">(Page 11, line 22c) </t>
  </si>
  <si>
    <t>Total non-agricultural related income</t>
  </si>
  <si>
    <t xml:space="preserve">(Page 11,line 27c+27d) </t>
  </si>
  <si>
    <t>Total source of funds</t>
  </si>
  <si>
    <t xml:space="preserve">(Page 11, line 27b+27e) </t>
  </si>
  <si>
    <t>28.</t>
  </si>
  <si>
    <t>Use of Funds</t>
  </si>
  <si>
    <t xml:space="preserve">(Page 11, line 19b) </t>
  </si>
  <si>
    <t xml:space="preserve">(Page 11, line 22e) </t>
  </si>
  <si>
    <t>Total use of funds for personal expenditures</t>
  </si>
  <si>
    <t xml:space="preserve">(Page 11, line 28a +28b) </t>
  </si>
  <si>
    <t>29.</t>
  </si>
  <si>
    <t>Maximum Possible Increase in Owner's Equity</t>
  </si>
  <si>
    <t xml:space="preserve">(Page 11, line 27f minus 28c) </t>
  </si>
  <si>
    <t>30.</t>
  </si>
  <si>
    <t xml:space="preserve">(Page 10, line 15, Column B)  </t>
  </si>
  <si>
    <t>*</t>
  </si>
  <si>
    <t>If line 24 is zero then Line 23 must be equal to or exceed $7500.</t>
  </si>
  <si>
    <t>**</t>
  </si>
  <si>
    <t>If Line 25 equals Lines 23 &amp; 24, Line 23 must be at least $1500.  If Line 23 is greater than</t>
  </si>
  <si>
    <t>or equal to $1,500 but less than $7,500 then Line 25 must be equal to or greater than 9,000.</t>
  </si>
  <si>
    <t>***</t>
  </si>
  <si>
    <t>If Line 26d is zero, then Line 26c must equal to or exceed $7,500.</t>
  </si>
  <si>
    <t>****</t>
  </si>
  <si>
    <t>If Line 26e equals Lines 26c &amp; 26 d, Line 26c must be at least $1,500.  If Line 26c is greater than</t>
  </si>
  <si>
    <t>or equal to $1,500, but less than $7,500 then 26e must be equal to or greater than 9,000</t>
  </si>
  <si>
    <t>*****</t>
  </si>
  <si>
    <t>Line 30 is equal to or less than Line 29.</t>
  </si>
  <si>
    <t>VI.  Leadership Activities</t>
  </si>
  <si>
    <t>LEVEL (Year)</t>
  </si>
  <si>
    <t>Area, District</t>
  </si>
  <si>
    <t>National Finals/</t>
  </si>
  <si>
    <t>Chapter</t>
  </si>
  <si>
    <t>or Regional</t>
  </si>
  <si>
    <t>State</t>
  </si>
  <si>
    <t>Multi-State Event</t>
  </si>
  <si>
    <t>National</t>
  </si>
  <si>
    <t>VII. School and Community Activities:</t>
  </si>
  <si>
    <t>ACTIVITY</t>
  </si>
  <si>
    <t>YEAR</t>
  </si>
  <si>
    <t>Candidate's Scholastic Record</t>
  </si>
  <si>
    <t>Date</t>
  </si>
  <si>
    <t>Candidate's Signature</t>
  </si>
  <si>
    <t>Certification</t>
  </si>
  <si>
    <t>Chapter President Signature</t>
  </si>
  <si>
    <t>Chapter Advisor Signature</t>
  </si>
  <si>
    <t>Superintendent or Principal Signature</t>
  </si>
  <si>
    <t>State Advisor or State Executive Committee Signature</t>
  </si>
  <si>
    <t>If Yes, for what years did you file the required returns?</t>
  </si>
  <si>
    <t>Please check with your state FFA staff or submit a copy of your most recent SAE agreement with your</t>
  </si>
  <si>
    <t>application.</t>
  </si>
  <si>
    <t>XII.</t>
  </si>
  <si>
    <t>Checklist of Minimum Qualifications</t>
  </si>
  <si>
    <t>All items must be checked as having met in order for the candidate to qualify for the degree.</t>
  </si>
  <si>
    <t>Local</t>
  </si>
  <si>
    <t>Advisor</t>
  </si>
  <si>
    <t>Circle "Y" if the Statement is "YES" and "N" if the Statement is "NO".</t>
  </si>
  <si>
    <t xml:space="preserve">  Y    N</t>
  </si>
  <si>
    <t>(Please consult the local &amp;/or state copy of the FFA membership roster for each year.)</t>
  </si>
  <si>
    <t>Candidate has graduated from high school at least twelve months prior to the National FFA Convention at</t>
  </si>
  <si>
    <t>Candidate has satisfactorily completed the equivalent of the last three years (540 hours) of systematic</t>
  </si>
  <si>
    <t>agricultural education offered at the school last attended or completed two years of a secondary agriculture</t>
  </si>
  <si>
    <t>education and one year of a post-secondary agriculture program at a technical school or university.</t>
  </si>
  <si>
    <t>Candidate has in operation and has maintained records to substantiate an outstanding supervised agricultural</t>
  </si>
  <si>
    <t>experience program through which exhibits comprehensive planning, managerial &amp; financial expertise. Page 2</t>
  </si>
  <si>
    <t>Business/Enterprises listed on Page 2 relate to the income/expense recorded on Pages 3 &amp; 4 and Pages 5 - 8.</t>
  </si>
  <si>
    <t>!</t>
  </si>
  <si>
    <t>After the first year the beginning current inventory, Pages 8a &amp; 8b, Line 1b, is the same as the closing</t>
  </si>
  <si>
    <t xml:space="preserve">current inventory for the previous year, Pages 8a &amp; 8b, Line 1a. </t>
  </si>
  <si>
    <t>After the first year the beginning non-current inventory, Pages 8a &amp; 8b, Line 4c, is the same as the closing</t>
  </si>
  <si>
    <t>All non-cash operating expenses recorded on Pages 8a &amp; 8b, Lines 2c and 2e are also reported as income on</t>
  </si>
  <si>
    <t>Page 11,27a</t>
  </si>
  <si>
    <t>2c</t>
  </si>
  <si>
    <t>1g</t>
  </si>
  <si>
    <t>2e</t>
  </si>
  <si>
    <t>combination of these preceding two areas.</t>
  </si>
  <si>
    <t>1f</t>
  </si>
  <si>
    <t>The candidate's total return to capital, labor and management recorded on Page 8a or 8b, Line 6, has been</t>
  </si>
  <si>
    <t xml:space="preserve"> transferred to Page 11, 26a.</t>
  </si>
  <si>
    <t xml:space="preserve">Candidate's closing non-current/capital inventory as recorded on Page 8a or 8b, Line 4a, for the last year </t>
  </si>
  <si>
    <t>covered by the application, equals the total capital assets reported on Page 9, Line 2a6., ending value at the</t>
  </si>
  <si>
    <t xml:space="preserve">end of the last complete record year Column (B). </t>
  </si>
  <si>
    <t>Candidate's beginning non-current/capital inventory as recorded on Page 8a, line 4c, for the first year covered</t>
  </si>
  <si>
    <t>by the application, equals the total non-current/capital assets reported on Page 9, Line 2a6 for the Beginning</t>
  </si>
  <si>
    <t>Value on Date Entered Ag Column (A).</t>
  </si>
  <si>
    <t>Candidate's total beginning current/operating inventory on Page 8a, line 1b for the first year covered by the</t>
  </si>
  <si>
    <t xml:space="preserve">Candidate's total ending current/operating inventory on Page 8a or 8b, line 1a for the last year covered by the </t>
  </si>
  <si>
    <t>The total net wage earnings recorded on Page 4 have been transferred to Page 11, Line 26 b.</t>
  </si>
  <si>
    <t xml:space="preserve">Candidate has earned at least $7500, Page 11, Line 26c or has earned at least $1500 and worked 2,250 </t>
  </si>
  <si>
    <t>hours in excess of scheduled class time for an adjusted total SAE earnings of $9,000 Page 11, 26e.</t>
  </si>
  <si>
    <t>Candidate has productively invested at least $7,500, Page 11, Line 23, or has productively invested at least</t>
  </si>
  <si>
    <t xml:space="preserve"> $1,500 and worked 2,250 hours (unpaid) in excess of scheduled class time for an adjusted qualifying</t>
  </si>
  <si>
    <t>qualifying productively invested equity of $9,000, Page 11, Line 25.</t>
  </si>
  <si>
    <t>19.</t>
  </si>
  <si>
    <t xml:space="preserve">The maximum possible increase in owner's equity, Page 11, Line 29, exceeds (or is at least equal to) the </t>
  </si>
  <si>
    <t>gain in owner's equity, Page 11, Line 30.</t>
  </si>
  <si>
    <t>Candidate has a record of satisfactory participation in activities on the chapter and state levels, Page 12.</t>
  </si>
  <si>
    <t>Candidate has achieved a high school course record of "C" or better and has a satisfactory record of</t>
  </si>
  <si>
    <t>The application is signed by the candidate, parent/guardian, chapter president, chapter advisor, administrator</t>
  </si>
  <si>
    <t>! The computer will automatically make these transfers or check these items.</t>
  </si>
  <si>
    <t>Total productively invested equity</t>
  </si>
  <si>
    <r>
      <t xml:space="preserve">Total Current/Operating Income </t>
    </r>
    <r>
      <rPr>
        <sz val="10"/>
        <rFont val="Arial"/>
        <family val="2"/>
      </rPr>
      <t>(c through g)</t>
    </r>
  </si>
  <si>
    <t>Make a backup copy of this file.</t>
  </si>
  <si>
    <t>Use the "Tab" key to go to the next cell that will accept information.</t>
  </si>
  <si>
    <t>in the space provided.</t>
  </si>
  <si>
    <t>(9 Digit Number)</t>
  </si>
  <si>
    <t>Name (As you want it to appear on the certificate.):</t>
  </si>
  <si>
    <t>Gender:</t>
  </si>
  <si>
    <r>
      <t xml:space="preserve">Address: </t>
    </r>
    <r>
      <rPr>
        <sz val="8"/>
        <rFont val="Arial"/>
        <family val="2"/>
      </rPr>
      <t>(street/R.R./box no.)</t>
    </r>
  </si>
  <si>
    <t>Name as it appears on the FFA chapter roster (If different.)</t>
  </si>
  <si>
    <t>Complete FFA Chapter Name:</t>
  </si>
  <si>
    <t>Name of High School:</t>
  </si>
  <si>
    <r>
      <t xml:space="preserve">School Address: </t>
    </r>
    <r>
      <rPr>
        <sz val="8"/>
        <rFont val="Arial"/>
        <family val="2"/>
      </rPr>
      <t>(street/RR./box no.)</t>
    </r>
  </si>
  <si>
    <t>Chapter Advisor(s):</t>
  </si>
  <si>
    <t xml:space="preserve">School Telephone Number (including area code): </t>
  </si>
  <si>
    <t>permit for publicity purposes the use of any information included in the application with the exception of the</t>
  </si>
  <si>
    <t>following:</t>
  </si>
  <si>
    <t>We have prepared this application and certify that the records are true, complete and accurate and we herby</t>
  </si>
  <si>
    <t xml:space="preserve">We have verified the application of </t>
  </si>
  <si>
    <t>and find that the statements</t>
  </si>
  <si>
    <t>contained herein are such that we are able to recommend him/her for the American FFA Degree.</t>
  </si>
  <si>
    <t>chapter, school and community.</t>
  </si>
  <si>
    <t>I hereby certify that</t>
  </si>
  <si>
    <t>Administrator or Counselor (indicate which)</t>
  </si>
  <si>
    <t>DO NOT ALTER THIS APPLICATION IN ANY WAY or APPLICATION IS SUBJECT TO DISQUALIFICATION!</t>
  </si>
  <si>
    <t xml:space="preserve"> has achieved a high school record of "C" or</t>
  </si>
  <si>
    <t>better and has a satisfactory record of scholarship and participation in school activities.</t>
  </si>
  <si>
    <t>SELECT</t>
  </si>
  <si>
    <t>END</t>
  </si>
  <si>
    <t xml:space="preserve">    experimentation SAE.  (Do not include taxes or FICA, taxes go on Page 11, line 22e)</t>
  </si>
  <si>
    <t>(Gifts and inheritances)</t>
  </si>
  <si>
    <t>AMERICAN FFA DEGREE</t>
  </si>
  <si>
    <t>Date of Birth:</t>
  </si>
  <si>
    <t>Name of Parents/Guardians</t>
  </si>
  <si>
    <t>Year FFA Membership Began:</t>
  </si>
  <si>
    <t>If you have graduated from high school, year graduated:</t>
  </si>
  <si>
    <t>If no, give date you left school:</t>
  </si>
  <si>
    <t>Years of Agricultural Education Offered (grades 7-12) in high school last attended:</t>
  </si>
  <si>
    <t>Years &amp; Hours of Ag Education Completed in High School:</t>
  </si>
  <si>
    <t>Semester or Quarters Postsecondary/Vo-Tech Education Completed:</t>
  </si>
  <si>
    <t>Semesters or Quarters of Four Year College Completed:</t>
  </si>
  <si>
    <t>Major:</t>
  </si>
  <si>
    <t>Had continuous active FFA membership for the past 36 months:</t>
  </si>
  <si>
    <t>Military Duty - Dates of Full-Time Active Military Duty:</t>
  </si>
  <si>
    <t>World Experiences in Agriculture -- Date of International Placement:</t>
  </si>
  <si>
    <t xml:space="preserve">Have your State and National FFA Dues been Paid? </t>
  </si>
  <si>
    <t>II.  Taxes</t>
  </si>
  <si>
    <t>Have you complied with all the regulations for filing local, state and federal tax returns?</t>
  </si>
  <si>
    <r>
      <t>Note:</t>
    </r>
    <r>
      <rPr>
        <sz val="10"/>
        <rFont val="Arial"/>
        <family val="2"/>
      </rPr>
      <t xml:space="preserve"> Most state require the submission of an SAE agreement with the American Degree application.</t>
    </r>
  </si>
  <si>
    <r>
      <t>State Use Only:</t>
    </r>
    <r>
      <rPr>
        <sz val="10"/>
        <rFont val="Arial"/>
        <family val="2"/>
      </rPr>
      <t xml:space="preserve">  I want to be considered for the following:</t>
    </r>
  </si>
  <si>
    <r>
      <t xml:space="preserve">Note to Star Applicants: </t>
    </r>
    <r>
      <rPr>
        <sz val="10"/>
        <rFont val="Arial"/>
        <family val="2"/>
      </rPr>
      <t xml:space="preserve"> Additional information is required of Star applicants.  Put your application in the following </t>
    </r>
  </si>
  <si>
    <t>order:</t>
  </si>
  <si>
    <t>American Degree application, Star Battery, Additional Supplemental Information, Personal History, SAE Agreements</t>
  </si>
  <si>
    <r>
      <t xml:space="preserve">Resume, Employer &amp;/or Instructor Statement; 6 pictures.  </t>
    </r>
    <r>
      <rPr>
        <b/>
        <sz val="10"/>
        <rFont val="Arial"/>
        <family val="2"/>
      </rPr>
      <t>For Research/Experiementation SAE Programs Only</t>
    </r>
  </si>
  <si>
    <t>Additional abstracts and results are required.</t>
  </si>
  <si>
    <t>more information contact your local FFA advisor, your State FFA staff or the National FFA Organization (317) 802-4254</t>
  </si>
  <si>
    <r>
      <t>Note</t>
    </r>
    <r>
      <rPr>
        <sz val="10"/>
        <rFont val="Arial"/>
        <family val="2"/>
      </rPr>
      <t>:  Please refer to "American Degree Handbook" 2006 for information to assist in completion of this application.  For</t>
    </r>
  </si>
  <si>
    <t>YES</t>
  </si>
  <si>
    <t>NO</t>
  </si>
  <si>
    <t>(Month)</t>
  </si>
  <si>
    <t>JAN</t>
  </si>
  <si>
    <t>FEB</t>
  </si>
  <si>
    <t>MARCH</t>
  </si>
  <si>
    <t>APRIL</t>
  </si>
  <si>
    <t>MAY</t>
  </si>
  <si>
    <t>JUNE</t>
  </si>
  <si>
    <t>JULY</t>
  </si>
  <si>
    <t>AUG</t>
  </si>
  <si>
    <t>SEPT</t>
  </si>
  <si>
    <t>OCT</t>
  </si>
  <si>
    <t>NOV</t>
  </si>
  <si>
    <t>DEC</t>
  </si>
  <si>
    <t>ERR</t>
  </si>
  <si>
    <t xml:space="preserve">   (Day)</t>
  </si>
  <si>
    <t>Both the Local and State Advisor have checked items 1-23 on Page 13.</t>
  </si>
  <si>
    <t>scholarship &amp; participation in school activities certified by the school administrator or counselor, Cover Line 13.</t>
  </si>
  <si>
    <t>Furthermore, we verify that he/she has conducted themselves in a manner to be a credit to the organization,</t>
  </si>
  <si>
    <t>Do not put negative numbers in any cells.</t>
  </si>
  <si>
    <t>83</t>
  </si>
  <si>
    <t>84</t>
  </si>
  <si>
    <t>85</t>
  </si>
  <si>
    <t>86</t>
  </si>
  <si>
    <t>87</t>
  </si>
  <si>
    <t>88</t>
  </si>
  <si>
    <t>89</t>
  </si>
  <si>
    <t>90</t>
  </si>
  <si>
    <t>91</t>
  </si>
  <si>
    <t>92</t>
  </si>
  <si>
    <t>93</t>
  </si>
  <si>
    <t>94</t>
  </si>
  <si>
    <t>95</t>
  </si>
  <si>
    <t>82</t>
  </si>
  <si>
    <t>DOB</t>
  </si>
  <si>
    <t xml:space="preserve">Last Year of eligibility              </t>
  </si>
  <si>
    <t>2006 - 2010 American FFA Degree Application</t>
  </si>
  <si>
    <t xml:space="preserve"> American Degree</t>
  </si>
  <si>
    <t xml:space="preserve"> FOR USE BEGINNING IN 2006                </t>
  </si>
  <si>
    <t>Sponsored as a special project ot the National FFA Foundation by</t>
  </si>
  <si>
    <t>Page 11, Line 22a or offset on Pages 8a &amp; 8b as barter labor or production on Lines 1f and/or 1g or by a</t>
  </si>
  <si>
    <t xml:space="preserve"> Case IH</t>
  </si>
  <si>
    <t>A Minimum of 5 Different FFA</t>
  </si>
  <si>
    <t>Activities/Offices are Required!</t>
  </si>
  <si>
    <t xml:space="preserve">(FFA Offices Held and Related FFA Activities): </t>
  </si>
  <si>
    <t>( A Minimum of 3 Non-FFA Activities is Required!</t>
  </si>
  <si>
    <t xml:space="preserve">  Our House Enterprises - Version 2</t>
  </si>
  <si>
    <t>E-mail Address:</t>
  </si>
  <si>
    <r>
      <t xml:space="preserve">If the application is altered in any way, it will be </t>
    </r>
    <r>
      <rPr>
        <b/>
        <sz val="12"/>
        <color indexed="10"/>
        <rFont val="Arial"/>
        <family val="2"/>
      </rPr>
      <t>SUBJECT TO DISQUALIFICATION</t>
    </r>
    <r>
      <rPr>
        <sz val="12"/>
        <rFont val="Arial"/>
        <family val="2"/>
      </rPr>
      <t>.  This includes</t>
    </r>
  </si>
  <si>
    <t xml:space="preserve">or changing the font size below 10 points.  For fairness all applications must respond to questions </t>
  </si>
  <si>
    <t>copying the application into a word document, altering the space given for responses for any question</t>
  </si>
  <si>
    <t xml:space="preserve"> Syngenta</t>
  </si>
  <si>
    <t xml:space="preserve"> Farm Credit System Foundation</t>
  </si>
  <si>
    <t xml:space="preserve"> Pioneer Hi-Bred International, Inc.</t>
  </si>
  <si>
    <t>Statement of Candidate and Parent/Guardian</t>
  </si>
  <si>
    <t>Parent/Guardian Signature</t>
  </si>
  <si>
    <t>Name Pronunciation</t>
  </si>
  <si>
    <t>5. Home Telephone Number:</t>
  </si>
  <si>
    <r>
      <t xml:space="preserve">Mark Y if the application has not been altered in any way.  </t>
    </r>
    <r>
      <rPr>
        <b/>
        <sz val="10"/>
        <rFont val="Arial Narrow"/>
        <family val="2"/>
      </rPr>
      <t xml:space="preserve">It will be </t>
    </r>
    <r>
      <rPr>
        <b/>
        <sz val="10"/>
        <color indexed="10"/>
        <rFont val="Arial Narrow"/>
        <family val="2"/>
      </rPr>
      <t>SUBJECT TO DISQUALIFICATION</t>
    </r>
    <r>
      <rPr>
        <b/>
        <sz val="10"/>
        <rFont val="Arial Narrow"/>
        <family val="2"/>
      </rPr>
      <t>.</t>
    </r>
  </si>
  <si>
    <t>this includes copying the application into a word document, altering the space given for responses for any</t>
  </si>
  <si>
    <t>space provided.</t>
  </si>
  <si>
    <t>question or changing the font size below 10 points.  For fairness all applicants must respond to questions in the</t>
  </si>
  <si>
    <t>16</t>
  </si>
  <si>
    <t>17 Age:</t>
  </si>
  <si>
    <t>19. List Parents/Guardians Occupation Below:</t>
  </si>
  <si>
    <t xml:space="preserve">       21. Year Received the State FFA Degree:</t>
  </si>
  <si>
    <t>31.</t>
  </si>
  <si>
    <t>32.</t>
  </si>
  <si>
    <t>Candidate has been an active FFA member for at least the immediate past 36 months, Cover Page B, Line 29.</t>
  </si>
  <si>
    <t>Candidate has the State FFA Degree, Cover Page B, Line 21.</t>
  </si>
  <si>
    <t>at which the degree is to be granted, Cover Page B, Lines 22 and 23.</t>
  </si>
  <si>
    <t>(Cover Page B, Lines 22, 23, 24 &amp;/or 25.)</t>
  </si>
  <si>
    <t xml:space="preserve">secondary school instruction in an agricultural education program or has completed the program of </t>
  </si>
  <si>
    <t xml:space="preserve">non-current inventory for the previous year, Pages 8a &amp; 8b, Line 4a. </t>
  </si>
  <si>
    <t xml:space="preserve"> and state advisor, Cover Page Line 11 and Line 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</si>
</sst>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quot;Yes&quot;;&quot;Yes&quot;;&quot;No&quot;"/>
    <numFmt numFmtId="179" formatCode="&quot;True&quot;;&quot;True&quot;;&quot;False&quot;"/>
    <numFmt numFmtId="180" formatCode="&quot;On&quot;;&quot;On&quot;;&quot;Off&quot;"/>
    <numFmt numFmtId="181" formatCode="0;[Red]0"/>
    <numFmt numFmtId="182" formatCode="0.0;[Red]0.0"/>
    <numFmt numFmtId="183" formatCode="000000000"/>
    <numFmt numFmtId="184" formatCode="0000"/>
    <numFmt numFmtId="185" formatCode="00"/>
    <numFmt numFmtId="186" formatCode="d"/>
    <numFmt numFmtId="187" formatCode="dd"/>
    <numFmt numFmtId="188" formatCode="##"/>
    <numFmt numFmtId="189" formatCode="yyyy\&amp;&quot; American FFA Dgree&quot;"/>
    <numFmt numFmtId="190" formatCode="mm/dd/yy"/>
  </numFmts>
  <fonts count="84">
    <font>
      <sz val="10"/>
      <name val="Arial"/>
      <family val="0"/>
    </font>
    <font>
      <b/>
      <sz val="14"/>
      <name val="Arial"/>
      <family val="2"/>
    </font>
    <font>
      <sz val="12"/>
      <name val="Arial"/>
      <family val="2"/>
    </font>
    <font>
      <sz val="9"/>
      <name val="Arial"/>
      <family val="2"/>
    </font>
    <font>
      <sz val="14"/>
      <name val="Arial"/>
      <family val="2"/>
    </font>
    <font>
      <sz val="8"/>
      <name val="Arial"/>
      <family val="2"/>
    </font>
    <font>
      <b/>
      <sz val="12"/>
      <name val="Arial"/>
      <family val="2"/>
    </font>
    <font>
      <sz val="11"/>
      <name val="Arial"/>
      <family val="2"/>
    </font>
    <font>
      <b/>
      <sz val="10"/>
      <name val="Arial"/>
      <family val="2"/>
    </font>
    <font>
      <b/>
      <vertAlign val="superscript"/>
      <sz val="12"/>
      <name val="Arial"/>
      <family val="2"/>
    </font>
    <font>
      <sz val="19"/>
      <name val="Arial"/>
      <family val="2"/>
    </font>
    <font>
      <sz val="16"/>
      <name val="Arial"/>
      <family val="2"/>
    </font>
    <font>
      <b/>
      <sz val="11"/>
      <name val="Arial"/>
      <family val="2"/>
    </font>
    <font>
      <sz val="11"/>
      <name val="Arial Narrow"/>
      <family val="2"/>
    </font>
    <font>
      <b/>
      <sz val="8"/>
      <name val="Arial"/>
      <family val="2"/>
    </font>
    <font>
      <b/>
      <u val="single"/>
      <sz val="11"/>
      <name val="Arial"/>
      <family val="2"/>
    </font>
    <font>
      <b/>
      <sz val="9"/>
      <name val="Arial"/>
      <family val="2"/>
    </font>
    <font>
      <b/>
      <u val="single"/>
      <sz val="12"/>
      <name val="Arial"/>
      <family val="2"/>
    </font>
    <font>
      <sz val="14"/>
      <color indexed="12"/>
      <name val="Arial"/>
      <family val="2"/>
    </font>
    <font>
      <b/>
      <sz val="13"/>
      <name val="Arial"/>
      <family val="2"/>
    </font>
    <font>
      <b/>
      <sz val="12"/>
      <color indexed="12"/>
      <name val="Arial"/>
      <family val="2"/>
    </font>
    <font>
      <b/>
      <vertAlign val="subscript"/>
      <sz val="14"/>
      <name val="Arial"/>
      <family val="2"/>
    </font>
    <font>
      <b/>
      <sz val="16"/>
      <name val="Arial"/>
      <family val="2"/>
    </font>
    <font>
      <b/>
      <sz val="11"/>
      <color indexed="10"/>
      <name val="Arial"/>
      <family val="2"/>
    </font>
    <font>
      <b/>
      <sz val="20"/>
      <name val="Arial"/>
      <family val="2"/>
    </font>
    <font>
      <b/>
      <sz val="10"/>
      <color indexed="12"/>
      <name val="Arial"/>
      <family val="2"/>
    </font>
    <font>
      <b/>
      <sz val="12"/>
      <color indexed="10"/>
      <name val="Arial"/>
      <family val="2"/>
    </font>
    <font>
      <sz val="10"/>
      <name val="Arial Narrow"/>
      <family val="2"/>
    </font>
    <font>
      <b/>
      <sz val="12"/>
      <color indexed="48"/>
      <name val="Arial"/>
      <family val="2"/>
    </font>
    <font>
      <u val="single"/>
      <sz val="10"/>
      <color indexed="12"/>
      <name val="Arial"/>
      <family val="2"/>
    </font>
    <font>
      <u val="single"/>
      <sz val="11"/>
      <color indexed="12"/>
      <name val="Arial"/>
      <family val="2"/>
    </font>
    <font>
      <b/>
      <sz val="10"/>
      <color indexed="10"/>
      <name val="Arial"/>
      <family val="2"/>
    </font>
    <font>
      <b/>
      <sz val="12"/>
      <name val="Palatino"/>
      <family val="0"/>
    </font>
    <font>
      <b/>
      <sz val="11"/>
      <name val="Arial Narrow"/>
      <family val="2"/>
    </font>
    <font>
      <sz val="8"/>
      <name val="Tahoma"/>
      <family val="2"/>
    </font>
    <font>
      <u val="single"/>
      <sz val="10"/>
      <color indexed="36"/>
      <name val="Arial"/>
      <family val="2"/>
    </font>
    <font>
      <sz val="8.5"/>
      <name val="Arial"/>
      <family val="2"/>
    </font>
    <font>
      <sz val="18"/>
      <name val="Arial"/>
      <family val="2"/>
    </font>
    <font>
      <b/>
      <sz val="10"/>
      <name val="Arial Narrow"/>
      <family val="2"/>
    </font>
    <font>
      <b/>
      <sz val="10"/>
      <color indexed="10"/>
      <name val="Arial Narrow"/>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0"/>
    </font>
    <font>
      <b/>
      <sz val="6"/>
      <color indexed="8"/>
      <name val="Arial"/>
      <family val="0"/>
    </font>
    <font>
      <sz val="6"/>
      <color indexed="8"/>
      <name val="Arial"/>
      <family val="0"/>
    </font>
    <font>
      <sz val="10"/>
      <color indexed="8"/>
      <name val="Arial"/>
      <family val="0"/>
    </font>
    <font>
      <b/>
      <sz val="10"/>
      <color indexed="8"/>
      <name val="Arial"/>
      <family val="0"/>
    </font>
    <font>
      <b/>
      <sz val="11"/>
      <color indexed="8"/>
      <name val="Arial"/>
      <family val="0"/>
    </font>
    <font>
      <b/>
      <u val="single"/>
      <sz val="10"/>
      <color indexed="10"/>
      <name val="Arial"/>
      <family val="0"/>
    </font>
    <font>
      <b/>
      <sz val="6"/>
      <color indexed="12"/>
      <name val="Arial"/>
      <family val="0"/>
    </font>
    <font>
      <b/>
      <u val="single"/>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gray0625">
        <bgColor indexed="42"/>
      </patternFill>
    </fill>
    <fill>
      <patternFill patternType="solid">
        <fgColor indexed="26"/>
        <bgColor indexed="64"/>
      </patternFill>
    </fill>
    <fill>
      <patternFill patternType="solid">
        <fgColor indexed="41"/>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thin"/>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double"/>
    </border>
    <border>
      <left>
        <color indexed="63"/>
      </left>
      <right>
        <color indexed="63"/>
      </right>
      <top style="double"/>
      <bottom style="double"/>
    </border>
    <border>
      <left style="double"/>
      <right>
        <color indexed="63"/>
      </right>
      <top style="double"/>
      <bottom style="double"/>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color indexed="63"/>
      </bottom>
    </border>
    <border>
      <left style="medium"/>
      <right>
        <color indexed="63"/>
      </right>
      <top style="thin"/>
      <bottom>
        <color indexed="63"/>
      </bottom>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style="medium"/>
      <top style="thin"/>
      <bottom style="thin"/>
    </border>
    <border>
      <left style="thin"/>
      <right style="thin"/>
      <top>
        <color indexed="63"/>
      </top>
      <bottom>
        <color indexed="63"/>
      </bottom>
    </border>
    <border>
      <left style="thin"/>
      <right style="thin"/>
      <top style="medium"/>
      <bottom style="medium"/>
    </border>
    <border>
      <left style="thin"/>
      <right style="medium"/>
      <top>
        <color indexed="63"/>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medium"/>
      <top>
        <color indexed="63"/>
      </top>
      <bottom>
        <color indexed="63"/>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9"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002">
    <xf numFmtId="0" fontId="0" fillId="0" borderId="0" xfId="0" applyAlignment="1">
      <alignment/>
    </xf>
    <xf numFmtId="0" fontId="0" fillId="0" borderId="0" xfId="0" applyFont="1" applyAlignment="1">
      <alignment/>
    </xf>
    <xf numFmtId="14" fontId="0" fillId="0" borderId="0" xfId="0" applyNumberFormat="1" applyFont="1" applyAlignment="1" applyProtection="1">
      <alignment/>
      <protection hidden="1"/>
    </xf>
    <xf numFmtId="0" fontId="5" fillId="0" borderId="0" xfId="0" applyFont="1" applyAlignment="1" applyProtection="1">
      <alignment horizontal="right" vertical="top"/>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10" xfId="0" applyFont="1" applyBorder="1" applyAlignment="1" applyProtection="1">
      <alignmen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11" xfId="0" applyFont="1" applyBorder="1" applyAlignment="1" applyProtection="1">
      <alignment/>
      <protection hidden="1"/>
    </xf>
    <xf numFmtId="0" fontId="0" fillId="0" borderId="1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0" xfId="0" applyFont="1" applyBorder="1" applyAlignment="1" applyProtection="1">
      <alignment horizontal="centerContinuous"/>
      <protection hidden="1"/>
    </xf>
    <xf numFmtId="0" fontId="0" fillId="0" borderId="11" xfId="0" applyFont="1" applyBorder="1" applyAlignment="1" applyProtection="1">
      <alignment horizontal="centerContinuous"/>
      <protection hidden="1"/>
    </xf>
    <xf numFmtId="0" fontId="0" fillId="0" borderId="0" xfId="0" applyFont="1" applyAlignment="1" applyProtection="1">
      <alignment horizontal="center"/>
      <protection hidden="1"/>
    </xf>
    <xf numFmtId="0" fontId="0" fillId="0" borderId="0" xfId="0" applyFont="1" applyBorder="1" applyAlignment="1" applyProtection="1">
      <alignment/>
      <protection hidden="1"/>
    </xf>
    <xf numFmtId="0" fontId="0" fillId="0" borderId="10" xfId="0" applyFont="1" applyBorder="1" applyAlignment="1" applyProtection="1">
      <alignment/>
      <protection hidden="1"/>
    </xf>
    <xf numFmtId="0" fontId="0" fillId="33" borderId="0" xfId="0" applyFont="1" applyFill="1" applyBorder="1" applyAlignment="1" applyProtection="1">
      <alignment/>
      <protection hidden="1"/>
    </xf>
    <xf numFmtId="0" fontId="3" fillId="0" borderId="0" xfId="0" applyFont="1" applyBorder="1" applyAlignment="1" applyProtection="1">
      <alignment horizontal="center"/>
      <protection hidden="1"/>
    </xf>
    <xf numFmtId="0" fontId="0" fillId="0" borderId="12" xfId="0" applyFont="1" applyBorder="1" applyAlignment="1" applyProtection="1">
      <alignment/>
      <protection hidden="1"/>
    </xf>
    <xf numFmtId="0" fontId="0" fillId="0" borderId="12" xfId="0" applyFont="1" applyBorder="1" applyAlignment="1" applyProtection="1">
      <alignment horizontal="center"/>
      <protection hidden="1"/>
    </xf>
    <xf numFmtId="0" fontId="2" fillId="0" borderId="10" xfId="0" applyFont="1" applyBorder="1" applyAlignment="1" applyProtection="1">
      <alignment horizontal="center"/>
      <protection hidden="1" locked="0"/>
    </xf>
    <xf numFmtId="0" fontId="0" fillId="0" borderId="10" xfId="0" applyFont="1" applyBorder="1" applyAlignment="1" applyProtection="1">
      <alignment/>
      <protection hidden="1" locked="0"/>
    </xf>
    <xf numFmtId="0" fontId="0" fillId="0" borderId="10" xfId="0" applyFont="1" applyBorder="1" applyAlignment="1" applyProtection="1">
      <alignment horizontal="left"/>
      <protection hidden="1" locked="0"/>
    </xf>
    <xf numFmtId="0" fontId="0" fillId="0" borderId="11" xfId="0" applyFont="1" applyBorder="1" applyAlignment="1" applyProtection="1">
      <alignment horizontal="left"/>
      <protection hidden="1" locked="0"/>
    </xf>
    <xf numFmtId="0" fontId="0" fillId="0" borderId="11" xfId="0" applyFont="1" applyBorder="1" applyAlignment="1" applyProtection="1">
      <alignment/>
      <protection hidden="1" locked="0"/>
    </xf>
    <xf numFmtId="0" fontId="0" fillId="0" borderId="10" xfId="0" applyFont="1" applyBorder="1" applyAlignment="1" applyProtection="1">
      <alignment/>
      <protection hidden="1" locked="0"/>
    </xf>
    <xf numFmtId="0" fontId="4" fillId="0" borderId="10" xfId="0" applyFont="1" applyBorder="1" applyAlignment="1" applyProtection="1">
      <alignment horizontal="center"/>
      <protection hidden="1" locked="0"/>
    </xf>
    <xf numFmtId="0" fontId="4" fillId="0" borderId="11" xfId="0" applyFont="1" applyBorder="1" applyAlignment="1" applyProtection="1">
      <alignment horizontal="center"/>
      <protection hidden="1" locked="0"/>
    </xf>
    <xf numFmtId="0" fontId="5" fillId="0" borderId="0" xfId="0" applyFont="1" applyAlignment="1" applyProtection="1">
      <alignment horizontal="center"/>
      <protection hidden="1"/>
    </xf>
    <xf numFmtId="0" fontId="5" fillId="0" borderId="0" xfId="0" applyFont="1" applyAlignment="1" applyProtection="1">
      <alignment/>
      <protection hidden="1"/>
    </xf>
    <xf numFmtId="0" fontId="4" fillId="0" borderId="0" xfId="0" applyFont="1" applyAlignment="1" applyProtection="1">
      <alignment horizontal="lef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3" fillId="0" borderId="0" xfId="0" applyFont="1" applyAlignment="1" applyProtection="1">
      <alignment/>
      <protection hidden="1"/>
    </xf>
    <xf numFmtId="0" fontId="3" fillId="0" borderId="0" xfId="0" applyFont="1" applyAlignment="1" applyProtection="1">
      <alignment/>
      <protection hidden="1"/>
    </xf>
    <xf numFmtId="14" fontId="0" fillId="0" borderId="0" xfId="0" applyNumberFormat="1" applyFont="1" applyBorder="1" applyAlignment="1" applyProtection="1">
      <alignment horizontal="right"/>
      <protection hidden="1"/>
    </xf>
    <xf numFmtId="1" fontId="0" fillId="0" borderId="0" xfId="0" applyNumberFormat="1" applyFont="1" applyBorder="1" applyAlignment="1" applyProtection="1">
      <alignment horizontal="right"/>
      <protection hidden="1"/>
    </xf>
    <xf numFmtId="0" fontId="0" fillId="0" borderId="0" xfId="0" applyFont="1" applyAlignment="1" applyProtection="1">
      <alignment horizontal="right"/>
      <protection hidden="1"/>
    </xf>
    <xf numFmtId="0" fontId="0" fillId="0" borderId="0" xfId="0" applyFont="1" applyBorder="1" applyAlignment="1" applyProtection="1">
      <alignment horizontal="right"/>
      <protection hidden="1"/>
    </xf>
    <xf numFmtId="49" fontId="0" fillId="0" borderId="0" xfId="0" applyNumberFormat="1" applyFont="1" applyBorder="1" applyAlignment="1" applyProtection="1">
      <alignment horizontal="right"/>
      <protection hidden="1"/>
    </xf>
    <xf numFmtId="0" fontId="0"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6" fillId="0" borderId="13" xfId="0" applyFont="1" applyBorder="1" applyAlignment="1">
      <alignment horizontal="centerContinuous"/>
    </xf>
    <xf numFmtId="0" fontId="6" fillId="0" borderId="14" xfId="0" applyFont="1" applyBorder="1" applyAlignment="1">
      <alignment horizontal="centerContinuous"/>
    </xf>
    <xf numFmtId="0" fontId="6" fillId="0" borderId="15" xfId="0" applyFont="1" applyBorder="1" applyAlignment="1">
      <alignment horizontal="centerContinuous"/>
    </xf>
    <xf numFmtId="0" fontId="2" fillId="0" borderId="0" xfId="0" applyFont="1" applyAlignment="1">
      <alignment/>
    </xf>
    <xf numFmtId="0" fontId="2" fillId="0" borderId="16" xfId="0" applyFont="1" applyBorder="1" applyAlignment="1">
      <alignment/>
    </xf>
    <xf numFmtId="0" fontId="2" fillId="0" borderId="10" xfId="0" applyFont="1" applyBorder="1" applyAlignment="1">
      <alignment/>
    </xf>
    <xf numFmtId="0" fontId="2" fillId="0" borderId="17" xfId="0" applyFont="1" applyBorder="1" applyAlignment="1">
      <alignment/>
    </xf>
    <xf numFmtId="0" fontId="2" fillId="0" borderId="18" xfId="0" applyFont="1" applyBorder="1" applyAlignment="1">
      <alignment/>
    </xf>
    <xf numFmtId="0" fontId="6" fillId="0" borderId="19" xfId="0" applyFont="1" applyBorder="1" applyAlignment="1">
      <alignment horizontal="centerContinuous"/>
    </xf>
    <xf numFmtId="0" fontId="2" fillId="0" borderId="20" xfId="0" applyFont="1" applyBorder="1" applyAlignment="1">
      <alignment/>
    </xf>
    <xf numFmtId="0" fontId="2" fillId="0" borderId="12" xfId="0" applyFont="1" applyBorder="1" applyAlignment="1">
      <alignment/>
    </xf>
    <xf numFmtId="0" fontId="6" fillId="0" borderId="12" xfId="0" applyFont="1" applyBorder="1" applyAlignment="1">
      <alignment horizontal="centerContinuous"/>
    </xf>
    <xf numFmtId="0" fontId="2" fillId="0" borderId="21" xfId="0" applyFont="1" applyBorder="1" applyAlignment="1">
      <alignment/>
    </xf>
    <xf numFmtId="0" fontId="6" fillId="0" borderId="21" xfId="0" applyFont="1" applyBorder="1" applyAlignment="1">
      <alignment horizontal="centerContinuous"/>
    </xf>
    <xf numFmtId="0" fontId="2" fillId="0" borderId="22" xfId="0" applyFont="1" applyBorder="1" applyAlignment="1">
      <alignment/>
    </xf>
    <xf numFmtId="0" fontId="2" fillId="0" borderId="23" xfId="0" applyFont="1" applyBorder="1" applyAlignment="1">
      <alignment/>
    </xf>
    <xf numFmtId="0" fontId="2" fillId="0" borderId="21" xfId="0" applyFont="1" applyBorder="1" applyAlignment="1">
      <alignment horizontal="left"/>
    </xf>
    <xf numFmtId="0" fontId="2" fillId="0" borderId="21" xfId="0" applyFont="1" applyBorder="1" applyAlignment="1">
      <alignment horizontal="centerContinuous"/>
    </xf>
    <xf numFmtId="0" fontId="6" fillId="0" borderId="19" xfId="0" applyFont="1" applyBorder="1" applyAlignment="1">
      <alignment horizontal="left"/>
    </xf>
    <xf numFmtId="0" fontId="1" fillId="0" borderId="0" xfId="0" applyFont="1" applyAlignment="1">
      <alignment vertical="center"/>
    </xf>
    <xf numFmtId="0" fontId="0" fillId="0" borderId="0" xfId="0" applyAlignment="1" applyProtection="1">
      <alignment/>
      <protection/>
    </xf>
    <xf numFmtId="0" fontId="2" fillId="0" borderId="0" xfId="0" applyFont="1" applyAlignment="1" applyProtection="1">
      <alignment/>
      <protection/>
    </xf>
    <xf numFmtId="0" fontId="2" fillId="0" borderId="14" xfId="0" applyFont="1" applyBorder="1" applyAlignment="1" applyProtection="1">
      <alignment/>
      <protection/>
    </xf>
    <xf numFmtId="0" fontId="6" fillId="0" borderId="13" xfId="0" applyFont="1" applyBorder="1" applyAlignment="1" applyProtection="1">
      <alignment horizontal="left"/>
      <protection/>
    </xf>
    <xf numFmtId="0" fontId="2" fillId="0" borderId="15" xfId="0" applyFont="1" applyBorder="1" applyAlignment="1" applyProtection="1">
      <alignment/>
      <protection/>
    </xf>
    <xf numFmtId="0" fontId="6" fillId="0" borderId="20" xfId="0" applyFont="1" applyBorder="1" applyAlignment="1" applyProtection="1">
      <alignment horizontal="centerContinuous"/>
      <protection/>
    </xf>
    <xf numFmtId="0" fontId="2" fillId="0" borderId="21" xfId="0" applyFont="1" applyBorder="1" applyAlignment="1" applyProtection="1">
      <alignment horizontal="left" vertical="center"/>
      <protection/>
    </xf>
    <xf numFmtId="0" fontId="2" fillId="0" borderId="10" xfId="0" applyFont="1" applyBorder="1" applyAlignment="1" applyProtection="1">
      <alignment/>
      <protection/>
    </xf>
    <xf numFmtId="0" fontId="2" fillId="0" borderId="22" xfId="0" applyFont="1" applyBorder="1" applyAlignment="1" applyProtection="1">
      <alignment horizontal="left" vertical="center"/>
      <protection/>
    </xf>
    <xf numFmtId="0" fontId="2" fillId="0" borderId="24" xfId="0" applyFont="1" applyBorder="1" applyAlignment="1" applyProtection="1">
      <alignment/>
      <protection/>
    </xf>
    <xf numFmtId="0" fontId="2" fillId="0" borderId="23" xfId="0" applyFont="1" applyBorder="1" applyAlignment="1" applyProtection="1">
      <alignment horizontal="left" vertical="center"/>
      <protection/>
    </xf>
    <xf numFmtId="0" fontId="2" fillId="0" borderId="16" xfId="0" applyFont="1" applyBorder="1" applyAlignment="1" applyProtection="1">
      <alignment/>
      <protection/>
    </xf>
    <xf numFmtId="0" fontId="0" fillId="0" borderId="25" xfId="0" applyFont="1" applyFill="1" applyBorder="1" applyAlignment="1">
      <alignment horizontal="center"/>
    </xf>
    <xf numFmtId="0" fontId="2" fillId="0" borderId="17" xfId="0" applyFont="1" applyBorder="1" applyAlignment="1" applyProtection="1">
      <alignment/>
      <protection/>
    </xf>
    <xf numFmtId="0" fontId="7" fillId="0" borderId="0" xfId="0" applyFont="1" applyAlignment="1" applyProtection="1">
      <alignment/>
      <protection locked="0"/>
    </xf>
    <xf numFmtId="0" fontId="0" fillId="0" borderId="13" xfId="0" applyFont="1" applyBorder="1" applyAlignment="1">
      <alignment/>
    </xf>
    <xf numFmtId="0" fontId="0" fillId="0" borderId="19" xfId="0" applyFont="1" applyBorder="1" applyAlignment="1">
      <alignment/>
    </xf>
    <xf numFmtId="0" fontId="0" fillId="0" borderId="26" xfId="0" applyFont="1" applyBorder="1" applyAlignment="1">
      <alignment horizontal="centerContinuous" vertical="center"/>
    </xf>
    <xf numFmtId="0" fontId="0" fillId="0" borderId="27" xfId="0" applyFont="1" applyBorder="1" applyAlignment="1">
      <alignment horizontal="centerContinuous" vertical="center"/>
    </xf>
    <xf numFmtId="0" fontId="0" fillId="0" borderId="28" xfId="0" applyFont="1" applyBorder="1" applyAlignment="1">
      <alignment horizontal="centerContinuous" vertical="center"/>
    </xf>
    <xf numFmtId="0" fontId="0" fillId="0" borderId="29" xfId="0" applyFont="1" applyFill="1" applyBorder="1" applyAlignment="1">
      <alignment horizontal="center"/>
    </xf>
    <xf numFmtId="0" fontId="0" fillId="0" borderId="13" xfId="0" applyFont="1" applyBorder="1" applyAlignment="1">
      <alignment horizontal="center"/>
    </xf>
    <xf numFmtId="0" fontId="8" fillId="0" borderId="30" xfId="0" applyFont="1" applyBorder="1" applyAlignment="1">
      <alignment horizontal="centerContinuous"/>
    </xf>
    <xf numFmtId="0" fontId="8" fillId="0" borderId="0" xfId="0" applyFont="1" applyBorder="1" applyAlignment="1">
      <alignment horizontal="centerContinuous"/>
    </xf>
    <xf numFmtId="0" fontId="8" fillId="0" borderId="0" xfId="0" applyFont="1" applyAlignment="1">
      <alignment horizontal="centerContinuous"/>
    </xf>
    <xf numFmtId="0" fontId="8" fillId="0" borderId="31" xfId="0" applyFont="1" applyBorder="1" applyAlignment="1">
      <alignment horizontal="centerContinuous"/>
    </xf>
    <xf numFmtId="0" fontId="0" fillId="0" borderId="14" xfId="0" applyFont="1" applyBorder="1" applyAlignment="1">
      <alignment horizontal="center"/>
    </xf>
    <xf numFmtId="0" fontId="0" fillId="0" borderId="32" xfId="0" applyFont="1" applyFill="1" applyBorder="1" applyAlignment="1">
      <alignment horizontal="center"/>
    </xf>
    <xf numFmtId="0" fontId="0" fillId="0" borderId="30" xfId="0" applyFont="1" applyBorder="1" applyAlignment="1">
      <alignment horizontal="left"/>
    </xf>
    <xf numFmtId="0" fontId="0" fillId="0" borderId="32" xfId="0" applyFont="1" applyFill="1" applyBorder="1" applyAlignment="1">
      <alignment horizontal="centerContinuous"/>
    </xf>
    <xf numFmtId="0" fontId="0" fillId="0" borderId="20" xfId="0" applyFont="1" applyBorder="1" applyAlignment="1">
      <alignment/>
    </xf>
    <xf numFmtId="0" fontId="0" fillId="0" borderId="12" xfId="0" applyFont="1" applyBorder="1" applyAlignment="1">
      <alignment/>
    </xf>
    <xf numFmtId="0" fontId="8" fillId="0" borderId="20" xfId="0" applyFont="1" applyBorder="1" applyAlignment="1">
      <alignment horizontal="centerContinuous"/>
    </xf>
    <xf numFmtId="0" fontId="8" fillId="0" borderId="12" xfId="0" applyFont="1" applyBorder="1" applyAlignment="1">
      <alignment horizontal="centerContinuous"/>
    </xf>
    <xf numFmtId="0" fontId="8" fillId="0" borderId="15" xfId="0" applyFont="1" applyBorder="1" applyAlignment="1">
      <alignment horizontal="centerContinuous"/>
    </xf>
    <xf numFmtId="0" fontId="0" fillId="0" borderId="20" xfId="0" applyFont="1" applyBorder="1" applyAlignment="1">
      <alignment horizontal="center"/>
    </xf>
    <xf numFmtId="0" fontId="0" fillId="0" borderId="15" xfId="0" applyFont="1" applyBorder="1" applyAlignment="1">
      <alignment horizontal="center"/>
    </xf>
    <xf numFmtId="0" fontId="8" fillId="0" borderId="13" xfId="0" applyFont="1" applyBorder="1" applyAlignment="1">
      <alignment horizontal="left"/>
    </xf>
    <xf numFmtId="0" fontId="0" fillId="0" borderId="22" xfId="0" applyFont="1" applyBorder="1" applyAlignment="1" applyProtection="1">
      <alignment horizontal="left" vertical="center"/>
      <protection locked="0"/>
    </xf>
    <xf numFmtId="0" fontId="0" fillId="0" borderId="10" xfId="0"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pplyProtection="1">
      <alignment horizontal="left" vertical="center"/>
      <protection locked="0"/>
    </xf>
    <xf numFmtId="0" fontId="0" fillId="0" borderId="11" xfId="0" applyFont="1" applyBorder="1" applyAlignment="1">
      <alignment/>
    </xf>
    <xf numFmtId="0" fontId="0" fillId="0" borderId="35" xfId="0" applyFont="1" applyBorder="1" applyAlignment="1">
      <alignment/>
    </xf>
    <xf numFmtId="14" fontId="0" fillId="0" borderId="30" xfId="0" applyNumberFormat="1" applyFont="1" applyBorder="1" applyAlignment="1" applyProtection="1">
      <alignment horizontal="centerContinuous"/>
      <protection/>
    </xf>
    <xf numFmtId="0" fontId="8" fillId="0" borderId="0" xfId="0" applyFont="1" applyAlignment="1">
      <alignment horizontal="center"/>
    </xf>
    <xf numFmtId="0" fontId="0" fillId="0" borderId="0" xfId="0" applyBorder="1" applyAlignment="1">
      <alignment/>
    </xf>
    <xf numFmtId="14" fontId="0" fillId="0" borderId="0" xfId="0" applyNumberFormat="1" applyFont="1" applyBorder="1" applyAlignment="1" applyProtection="1">
      <alignment horizontal="centerContinuous"/>
      <protection/>
    </xf>
    <xf numFmtId="0" fontId="0" fillId="0" borderId="0" xfId="0" applyFont="1" applyAlignment="1">
      <alignment horizontal="center"/>
    </xf>
    <xf numFmtId="0" fontId="0" fillId="0" borderId="30" xfId="0" applyFont="1" applyBorder="1" applyAlignment="1">
      <alignment horizontal="centerContinuous" vertical="top"/>
    </xf>
    <xf numFmtId="0" fontId="0" fillId="0" borderId="0"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23" xfId="0" applyFont="1" applyBorder="1" applyAlignment="1" applyProtection="1">
      <alignment horizontal="left" vertical="center"/>
      <protection locked="0"/>
    </xf>
    <xf numFmtId="0" fontId="0" fillId="0" borderId="18" xfId="0" applyFont="1" applyBorder="1" applyAlignment="1">
      <alignment/>
    </xf>
    <xf numFmtId="0" fontId="0" fillId="0" borderId="36" xfId="0" applyFont="1" applyBorder="1" applyAlignment="1">
      <alignment/>
    </xf>
    <xf numFmtId="0" fontId="8" fillId="0" borderId="26" xfId="0" applyFont="1" applyBorder="1" applyAlignment="1">
      <alignment horizontal="left" vertical="center"/>
    </xf>
    <xf numFmtId="0" fontId="6" fillId="0" borderId="27" xfId="0" applyFont="1" applyBorder="1" applyAlignment="1">
      <alignment horizontal="left" vertical="center"/>
    </xf>
    <xf numFmtId="0" fontId="8" fillId="0" borderId="27" xfId="0" applyFont="1" applyBorder="1" applyAlignment="1">
      <alignment horizontal="centerContinuous" vertical="center"/>
    </xf>
    <xf numFmtId="0" fontId="0" fillId="0" borderId="37" xfId="0" applyFont="1" applyBorder="1" applyAlignment="1">
      <alignment/>
    </xf>
    <xf numFmtId="171" fontId="0" fillId="0" borderId="38" xfId="0" applyNumberFormat="1" applyFont="1" applyBorder="1" applyAlignment="1">
      <alignment vertical="center"/>
    </xf>
    <xf numFmtId="171" fontId="0" fillId="0" borderId="39" xfId="0" applyNumberFormat="1" applyFont="1" applyFill="1" applyBorder="1" applyAlignment="1">
      <alignment vertical="center"/>
    </xf>
    <xf numFmtId="171" fontId="0" fillId="0" borderId="39" xfId="0" applyNumberFormat="1" applyFont="1" applyBorder="1" applyAlignment="1">
      <alignment vertical="center"/>
    </xf>
    <xf numFmtId="6" fontId="0" fillId="0" borderId="39" xfId="0" applyNumberFormat="1" applyFont="1" applyFill="1" applyBorder="1" applyAlignment="1">
      <alignment vertical="center"/>
    </xf>
    <xf numFmtId="6" fontId="0" fillId="0" borderId="39" xfId="0" applyNumberFormat="1" applyFont="1" applyBorder="1" applyAlignment="1">
      <alignment vertical="center"/>
    </xf>
    <xf numFmtId="6" fontId="0" fillId="0" borderId="40" xfId="0" applyNumberFormat="1" applyFont="1" applyFill="1" applyBorder="1" applyAlignment="1">
      <alignment vertical="center"/>
    </xf>
    <xf numFmtId="0" fontId="8" fillId="0" borderId="30" xfId="0" applyFont="1" applyBorder="1" applyAlignment="1">
      <alignment horizontal="center"/>
    </xf>
    <xf numFmtId="0" fontId="0" fillId="0" borderId="37" xfId="0" applyFont="1" applyBorder="1" applyAlignment="1">
      <alignment/>
    </xf>
    <xf numFmtId="0" fontId="8" fillId="0" borderId="13"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0" xfId="0" applyFont="1" applyBorder="1" applyAlignment="1" applyProtection="1">
      <alignment/>
      <protection/>
    </xf>
    <xf numFmtId="0" fontId="8" fillId="0" borderId="0" xfId="0" applyFont="1" applyBorder="1" applyAlignment="1" applyProtection="1">
      <alignment horizontal="centerContinuous"/>
      <protection/>
    </xf>
    <xf numFmtId="0" fontId="8" fillId="0" borderId="30" xfId="0" applyFont="1" applyBorder="1" applyAlignment="1" applyProtection="1">
      <alignment horizontal="center"/>
      <protection/>
    </xf>
    <xf numFmtId="0" fontId="8" fillId="0" borderId="0" xfId="0" applyFont="1" applyAlignment="1" applyProtection="1">
      <alignment horizontal="center"/>
      <protection/>
    </xf>
    <xf numFmtId="0" fontId="0" fillId="0" borderId="30" xfId="0" applyFont="1" applyBorder="1" applyAlignment="1" applyProtection="1">
      <alignment horizontal="left"/>
      <protection/>
    </xf>
    <xf numFmtId="0" fontId="0" fillId="0" borderId="30" xfId="0" applyFont="1" applyBorder="1" applyAlignment="1" applyProtection="1">
      <alignment horizontal="centerContinuous" vertical="top"/>
      <protection/>
    </xf>
    <xf numFmtId="0" fontId="0" fillId="0" borderId="18"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20" xfId="0" applyFont="1" applyBorder="1" applyAlignment="1" applyProtection="1">
      <alignment/>
      <protection/>
    </xf>
    <xf numFmtId="0" fontId="0" fillId="0" borderId="0" xfId="0" applyFont="1" applyBorder="1" applyAlignment="1" applyProtection="1">
      <alignment horizontal="centerContinuous" vertical="top"/>
      <protection/>
    </xf>
    <xf numFmtId="0" fontId="10" fillId="0" borderId="0" xfId="0" applyFont="1" applyAlignment="1">
      <alignment/>
    </xf>
    <xf numFmtId="0" fontId="0" fillId="0" borderId="19" xfId="0" applyBorder="1" applyAlignment="1">
      <alignment/>
    </xf>
    <xf numFmtId="0" fontId="0" fillId="0" borderId="30" xfId="0" applyBorder="1" applyAlignment="1">
      <alignment/>
    </xf>
    <xf numFmtId="0" fontId="0" fillId="0" borderId="20" xfId="0" applyBorder="1" applyAlignment="1">
      <alignment/>
    </xf>
    <xf numFmtId="0" fontId="0" fillId="0" borderId="12" xfId="0" applyBorder="1" applyAlignment="1">
      <alignment/>
    </xf>
    <xf numFmtId="1" fontId="0" fillId="0" borderId="30" xfId="0" applyNumberFormat="1" applyFont="1" applyBorder="1" applyAlignment="1" applyProtection="1">
      <alignment horizontal="centerContinuous"/>
      <protection/>
    </xf>
    <xf numFmtId="14" fontId="0" fillId="0" borderId="30" xfId="0" applyNumberFormat="1" applyFont="1" applyBorder="1" applyAlignment="1" applyProtection="1">
      <alignment horizontal="left"/>
      <protection/>
    </xf>
    <xf numFmtId="0" fontId="12" fillId="0" borderId="0" xfId="0" applyNumberFormat="1" applyFont="1" applyBorder="1" applyAlignment="1">
      <alignment horizontal="center"/>
    </xf>
    <xf numFmtId="14" fontId="12" fillId="0" borderId="0" xfId="0" applyNumberFormat="1" applyFont="1" applyBorder="1" applyAlignment="1" applyProtection="1">
      <alignment horizontal="center"/>
      <protection/>
    </xf>
    <xf numFmtId="0" fontId="12" fillId="0" borderId="0" xfId="0" applyFont="1" applyBorder="1" applyAlignment="1" applyProtection="1">
      <alignment horizontal="left"/>
      <protection/>
    </xf>
    <xf numFmtId="14" fontId="12" fillId="0" borderId="0" xfId="0" applyNumberFormat="1" applyFont="1" applyBorder="1" applyAlignment="1" applyProtection="1">
      <alignment horizontal="centerContinuous"/>
      <protection/>
    </xf>
    <xf numFmtId="0" fontId="12" fillId="0" borderId="0" xfId="0" applyFont="1" applyBorder="1" applyAlignment="1">
      <alignment horizontal="left"/>
    </xf>
    <xf numFmtId="0" fontId="0" fillId="33" borderId="39" xfId="0" applyFont="1" applyFill="1" applyBorder="1" applyAlignment="1" applyProtection="1">
      <alignment horizontal="left" vertical="center"/>
      <protection/>
    </xf>
    <xf numFmtId="0" fontId="0" fillId="33" borderId="27" xfId="0" applyFont="1" applyFill="1" applyBorder="1" applyAlignment="1">
      <alignment vertical="center"/>
    </xf>
    <xf numFmtId="49" fontId="0" fillId="0" borderId="25" xfId="0" applyNumberFormat="1" applyFont="1" applyFill="1" applyBorder="1" applyAlignment="1">
      <alignment horizontal="center"/>
    </xf>
    <xf numFmtId="0" fontId="6"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right"/>
    </xf>
    <xf numFmtId="0" fontId="8" fillId="0" borderId="41" xfId="0" applyFont="1" applyBorder="1" applyAlignment="1">
      <alignment horizontal="left" vertical="center"/>
    </xf>
    <xf numFmtId="0" fontId="6" fillId="0" borderId="41" xfId="0" applyFont="1" applyBorder="1" applyAlignment="1">
      <alignment horizontal="left" vertical="center"/>
    </xf>
    <xf numFmtId="0" fontId="8" fillId="0" borderId="41" xfId="0" applyFont="1" applyBorder="1" applyAlignment="1">
      <alignment horizontal="centerContinuous" vertical="center"/>
    </xf>
    <xf numFmtId="0" fontId="0" fillId="0" borderId="41" xfId="0" applyFont="1" applyBorder="1" applyAlignment="1">
      <alignment/>
    </xf>
    <xf numFmtId="0" fontId="0" fillId="0" borderId="41" xfId="0" applyFont="1" applyFill="1" applyBorder="1" applyAlignment="1" applyProtection="1">
      <alignment horizontal="left" vertical="center"/>
      <protection/>
    </xf>
    <xf numFmtId="0" fontId="0" fillId="0" borderId="41" xfId="0" applyFont="1" applyFill="1" applyBorder="1" applyAlignment="1">
      <alignment vertical="center"/>
    </xf>
    <xf numFmtId="0" fontId="6" fillId="0" borderId="42"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0" xfId="0" applyAlignment="1">
      <alignment wrapText="1"/>
    </xf>
    <xf numFmtId="0" fontId="8" fillId="0" borderId="29" xfId="0" applyFont="1" applyFill="1" applyBorder="1" applyAlignment="1">
      <alignment horizontal="center"/>
    </xf>
    <xf numFmtId="0" fontId="2" fillId="0" borderId="0" xfId="0" applyFont="1" applyAlignment="1">
      <alignment horizontal="centerContinuous"/>
    </xf>
    <xf numFmtId="0" fontId="11" fillId="0" borderId="0" xfId="0" applyFont="1" applyAlignment="1">
      <alignment horizontal="right"/>
    </xf>
    <xf numFmtId="0" fontId="4" fillId="0" borderId="11" xfId="0" applyFont="1" applyBorder="1" applyAlignment="1">
      <alignment horizontal="centerContinuous" vertical="center"/>
    </xf>
    <xf numFmtId="0" fontId="2" fillId="0" borderId="10" xfId="0" applyFont="1" applyBorder="1" applyAlignment="1">
      <alignment vertical="center"/>
    </xf>
    <xf numFmtId="0" fontId="1" fillId="0" borderId="0" xfId="0" applyFont="1" applyAlignment="1">
      <alignment/>
    </xf>
    <xf numFmtId="0" fontId="2" fillId="0" borderId="11" xfId="0" applyFont="1" applyBorder="1" applyAlignment="1">
      <alignment horizontal="centerContinuous" vertical="center"/>
    </xf>
    <xf numFmtId="0" fontId="7" fillId="0" borderId="0" xfId="0" applyFont="1" applyAlignment="1">
      <alignment horizontal="centerContinuous"/>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34" xfId="0" applyFont="1" applyBorder="1" applyAlignment="1">
      <alignment horizontal="centerContinuous" vertical="center"/>
    </xf>
    <xf numFmtId="0" fontId="6" fillId="0" borderId="0" xfId="0" applyFont="1" applyAlignment="1">
      <alignment horizontal="left" vertical="center"/>
    </xf>
    <xf numFmtId="0" fontId="0" fillId="33" borderId="22" xfId="0" applyFill="1" applyBorder="1" applyAlignment="1">
      <alignment vertical="center"/>
    </xf>
    <xf numFmtId="0" fontId="0" fillId="33" borderId="10" xfId="0" applyFill="1" applyBorder="1" applyAlignment="1">
      <alignment vertical="center"/>
    </xf>
    <xf numFmtId="0" fontId="7" fillId="0" borderId="0" xfId="0" applyFont="1" applyAlignment="1">
      <alignment vertical="center"/>
    </xf>
    <xf numFmtId="0" fontId="2" fillId="0" borderId="22" xfId="0" applyFont="1" applyBorder="1" applyAlignment="1">
      <alignment vertical="center"/>
    </xf>
    <xf numFmtId="0" fontId="2" fillId="0" borderId="10" xfId="0"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169" fontId="2" fillId="0" borderId="17" xfId="0" applyNumberFormat="1" applyFont="1" applyBorder="1" applyAlignment="1" applyProtection="1">
      <alignment vertical="center"/>
      <protection locked="0"/>
    </xf>
    <xf numFmtId="0" fontId="2" fillId="0" borderId="47" xfId="0" applyFont="1" applyBorder="1" applyAlignment="1" applyProtection="1">
      <alignment horizontal="center" vertical="center"/>
      <protection locked="0"/>
    </xf>
    <xf numFmtId="169" fontId="2" fillId="0" borderId="48" xfId="0" applyNumberFormat="1" applyFont="1" applyBorder="1" applyAlignment="1" applyProtection="1">
      <alignment vertical="center"/>
      <protection locked="0"/>
    </xf>
    <xf numFmtId="0" fontId="4" fillId="0" borderId="10" xfId="0" applyFont="1" applyBorder="1" applyAlignment="1">
      <alignment horizontal="centerContinuous" vertical="center"/>
    </xf>
    <xf numFmtId="0" fontId="2" fillId="0" borderId="10" xfId="0" applyFont="1" applyBorder="1" applyAlignment="1">
      <alignment horizontal="centerContinuous" vertical="center"/>
    </xf>
    <xf numFmtId="0" fontId="3" fillId="0" borderId="10" xfId="0" applyFont="1" applyBorder="1" applyAlignment="1">
      <alignment horizontal="centerContinuous" vertical="center"/>
    </xf>
    <xf numFmtId="0" fontId="11" fillId="0" borderId="23" xfId="0" applyFont="1" applyBorder="1" applyAlignment="1">
      <alignment horizontal="right"/>
    </xf>
    <xf numFmtId="0" fontId="6" fillId="0" borderId="18" xfId="0" applyFont="1" applyBorder="1" applyAlignment="1">
      <alignment horizontal="left" vertical="center"/>
    </xf>
    <xf numFmtId="0" fontId="0" fillId="0" borderId="18" xfId="0" applyBorder="1" applyAlignment="1">
      <alignment/>
    </xf>
    <xf numFmtId="0" fontId="6" fillId="0" borderId="22" xfId="0" applyFont="1" applyBorder="1" applyAlignment="1">
      <alignment horizontal="centerContinuous" vertical="center"/>
    </xf>
    <xf numFmtId="0" fontId="8" fillId="0" borderId="23" xfId="0" applyFont="1" applyBorder="1" applyAlignment="1">
      <alignment horizontal="center"/>
    </xf>
    <xf numFmtId="0" fontId="16" fillId="0" borderId="22" xfId="0" applyFont="1" applyBorder="1" applyAlignment="1">
      <alignment horizontal="centerContinuous" vertical="center"/>
    </xf>
    <xf numFmtId="0" fontId="16" fillId="0" borderId="22" xfId="0" applyFont="1" applyBorder="1" applyAlignment="1">
      <alignment horizontal="center" vertical="center"/>
    </xf>
    <xf numFmtId="0" fontId="8" fillId="0" borderId="49" xfId="0" applyFont="1" applyBorder="1" applyAlignment="1">
      <alignment horizontal="center"/>
    </xf>
    <xf numFmtId="0" fontId="16" fillId="0" borderId="44" xfId="0" applyFont="1" applyBorder="1" applyAlignment="1">
      <alignment horizontal="center" vertical="center"/>
    </xf>
    <xf numFmtId="0" fontId="0" fillId="0" borderId="18" xfId="0" applyFill="1" applyBorder="1" applyAlignment="1">
      <alignment vertical="center"/>
    </xf>
    <xf numFmtId="0" fontId="6" fillId="0" borderId="0" xfId="0" applyFont="1" applyBorder="1" applyAlignment="1">
      <alignment horizontal="center" vertical="center"/>
    </xf>
    <xf numFmtId="169" fontId="2" fillId="0" borderId="0" xfId="0" applyNumberFormat="1" applyFont="1" applyBorder="1" applyAlignment="1">
      <alignment vertical="center"/>
    </xf>
    <xf numFmtId="0" fontId="6" fillId="0" borderId="50" xfId="0" applyFont="1" applyBorder="1" applyAlignment="1">
      <alignment horizontal="center" vertical="center"/>
    </xf>
    <xf numFmtId="0" fontId="2" fillId="0" borderId="0" xfId="0" applyFont="1" applyBorder="1" applyAlignment="1">
      <alignment vertical="center"/>
    </xf>
    <xf numFmtId="169" fontId="2" fillId="0" borderId="45" xfId="0" applyNumberFormat="1" applyFont="1" applyBorder="1" applyAlignment="1" applyProtection="1">
      <alignment vertical="center"/>
      <protection locked="0"/>
    </xf>
    <xf numFmtId="169" fontId="2" fillId="0" borderId="44" xfId="0" applyNumberFormat="1" applyFont="1" applyBorder="1" applyAlignment="1" applyProtection="1">
      <alignment vertical="center"/>
      <protection locked="0"/>
    </xf>
    <xf numFmtId="14" fontId="0" fillId="0" borderId="0" xfId="0" applyNumberFormat="1" applyAlignment="1">
      <alignment/>
    </xf>
    <xf numFmtId="169" fontId="2" fillId="0" borderId="17" xfId="0" applyNumberFormat="1" applyFont="1" applyBorder="1" applyAlignment="1" applyProtection="1">
      <alignment vertical="center"/>
      <protection hidden="1"/>
    </xf>
    <xf numFmtId="169" fontId="2" fillId="0" borderId="16" xfId="0" applyNumberFormat="1" applyFont="1" applyBorder="1" applyAlignment="1" applyProtection="1">
      <alignment vertical="center"/>
      <protection hidden="1"/>
    </xf>
    <xf numFmtId="0" fontId="2" fillId="0" borderId="46" xfId="0" applyFont="1" applyBorder="1" applyAlignment="1">
      <alignment vertical="center"/>
    </xf>
    <xf numFmtId="0" fontId="3" fillId="0" borderId="0" xfId="0" applyFont="1" applyAlignment="1">
      <alignment/>
    </xf>
    <xf numFmtId="0" fontId="4" fillId="0" borderId="13" xfId="0" applyFont="1" applyBorder="1" applyAlignment="1">
      <alignment horizontal="centerContinuous"/>
    </xf>
    <xf numFmtId="0" fontId="4" fillId="0" borderId="19" xfId="0" applyFont="1" applyBorder="1" applyAlignment="1">
      <alignment horizontal="centerContinuous"/>
    </xf>
    <xf numFmtId="0" fontId="4" fillId="0" borderId="51" xfId="0" applyFont="1" applyBorder="1" applyAlignment="1">
      <alignment horizontal="centerContinuous"/>
    </xf>
    <xf numFmtId="0" fontId="2" fillId="0" borderId="52" xfId="0" applyFont="1" applyBorder="1" applyAlignment="1">
      <alignment/>
    </xf>
    <xf numFmtId="0" fontId="0" fillId="0" borderId="53" xfId="0" applyBorder="1" applyAlignment="1">
      <alignment/>
    </xf>
    <xf numFmtId="6" fontId="2" fillId="0" borderId="47" xfId="0" applyNumberFormat="1" applyFont="1" applyFill="1" applyBorder="1" applyAlignment="1">
      <alignment vertical="center"/>
    </xf>
    <xf numFmtId="0" fontId="0" fillId="0" borderId="0" xfId="0" applyAlignment="1" applyProtection="1">
      <alignment/>
      <protection hidden="1"/>
    </xf>
    <xf numFmtId="6" fontId="0" fillId="0" borderId="0" xfId="0" applyNumberFormat="1" applyAlignment="1" applyProtection="1">
      <alignment/>
      <protection hidden="1"/>
    </xf>
    <xf numFmtId="0" fontId="4" fillId="0" borderId="11" xfId="0" applyFont="1" applyBorder="1" applyAlignment="1">
      <alignment vertical="center"/>
    </xf>
    <xf numFmtId="6" fontId="2" fillId="0" borderId="54" xfId="0" applyNumberFormat="1" applyFont="1" applyBorder="1" applyAlignment="1">
      <alignment vertical="center"/>
    </xf>
    <xf numFmtId="6" fontId="2" fillId="0" borderId="54" xfId="0" applyNumberFormat="1" applyFont="1" applyFill="1" applyBorder="1" applyAlignment="1">
      <alignment vertical="center"/>
    </xf>
    <xf numFmtId="6" fontId="2" fillId="0" borderId="55" xfId="0" applyNumberFormat="1" applyFont="1" applyBorder="1" applyAlignment="1">
      <alignment vertical="center"/>
    </xf>
    <xf numFmtId="6" fontId="2" fillId="0" borderId="56" xfId="0" applyNumberFormat="1" applyFont="1" applyBorder="1" applyAlignment="1">
      <alignment vertical="center"/>
    </xf>
    <xf numFmtId="0" fontId="2" fillId="0" borderId="26" xfId="0" applyFont="1" applyBorder="1" applyAlignment="1">
      <alignment/>
    </xf>
    <xf numFmtId="0" fontId="4" fillId="0" borderId="0" xfId="0" applyFont="1" applyAlignment="1">
      <alignment wrapText="1"/>
    </xf>
    <xf numFmtId="6" fontId="0" fillId="0" borderId="0" xfId="0" applyNumberFormat="1" applyAlignment="1">
      <alignment/>
    </xf>
    <xf numFmtId="1" fontId="18" fillId="0" borderId="0" xfId="0" applyNumberFormat="1" applyFont="1" applyFill="1" applyBorder="1" applyAlignment="1" applyProtection="1">
      <alignment horizontal="center"/>
      <protection/>
    </xf>
    <xf numFmtId="1" fontId="0" fillId="0" borderId="0" xfId="0" applyNumberFormat="1" applyAlignment="1">
      <alignment/>
    </xf>
    <xf numFmtId="0" fontId="0" fillId="0" borderId="45" xfId="0" applyBorder="1" applyAlignment="1">
      <alignment/>
    </xf>
    <xf numFmtId="0" fontId="5" fillId="0" borderId="48" xfId="0" applyFont="1" applyBorder="1" applyAlignment="1">
      <alignment vertical="top"/>
    </xf>
    <xf numFmtId="0" fontId="6" fillId="0" borderId="51" xfId="0" applyFont="1" applyBorder="1" applyAlignment="1">
      <alignment/>
    </xf>
    <xf numFmtId="0" fontId="11" fillId="0" borderId="26" xfId="0" applyFont="1" applyBorder="1" applyAlignment="1">
      <alignment horizontal="right"/>
    </xf>
    <xf numFmtId="0" fontId="11" fillId="0" borderId="27" xfId="0" applyFont="1" applyBorder="1" applyAlignment="1">
      <alignment horizontal="centerContinuous" vertical="center"/>
    </xf>
    <xf numFmtId="0" fontId="0" fillId="0" borderId="27" xfId="0" applyBorder="1" applyAlignment="1">
      <alignment horizontal="centerContinuous"/>
    </xf>
    <xf numFmtId="0" fontId="0" fillId="0" borderId="57" xfId="0" applyBorder="1" applyAlignment="1">
      <alignment horizontal="center" vertical="center" wrapText="1"/>
    </xf>
    <xf numFmtId="0" fontId="0" fillId="0" borderId="28" xfId="0" applyBorder="1" applyAlignment="1">
      <alignment horizontal="center" vertical="center" wrapText="1"/>
    </xf>
    <xf numFmtId="0" fontId="0" fillId="0" borderId="0" xfId="0" applyFill="1" applyAlignment="1">
      <alignment/>
    </xf>
    <xf numFmtId="49" fontId="2" fillId="0" borderId="58" xfId="0" applyNumberFormat="1" applyFont="1" applyBorder="1" applyAlignment="1">
      <alignment vertical="center"/>
    </xf>
    <xf numFmtId="0" fontId="0" fillId="0" borderId="10" xfId="0" applyBorder="1" applyAlignment="1">
      <alignment/>
    </xf>
    <xf numFmtId="0" fontId="7" fillId="0" borderId="10" xfId="0" applyFont="1" applyBorder="1" applyAlignment="1">
      <alignment vertical="center"/>
    </xf>
    <xf numFmtId="0" fontId="0" fillId="0" borderId="10" xfId="0" applyBorder="1" applyAlignment="1">
      <alignment vertical="center"/>
    </xf>
    <xf numFmtId="0" fontId="0" fillId="0" borderId="0" xfId="0" applyAlignment="1">
      <alignment vertical="top"/>
    </xf>
    <xf numFmtId="0" fontId="7" fillId="0" borderId="0" xfId="0" applyFont="1" applyAlignment="1">
      <alignment/>
    </xf>
    <xf numFmtId="0" fontId="0" fillId="0" borderId="59" xfId="0" applyBorder="1" applyAlignment="1">
      <alignment/>
    </xf>
    <xf numFmtId="6" fontId="5" fillId="0" borderId="0" xfId="0" applyNumberFormat="1" applyFont="1" applyAlignment="1" applyProtection="1">
      <alignment/>
      <protection hidden="1"/>
    </xf>
    <xf numFmtId="0" fontId="0" fillId="0" borderId="10" xfId="0" applyFont="1" applyBorder="1" applyAlignment="1">
      <alignment vertical="center"/>
    </xf>
    <xf numFmtId="0" fontId="3" fillId="0" borderId="10" xfId="0" applyFont="1" applyBorder="1" applyAlignment="1">
      <alignment vertical="center"/>
    </xf>
    <xf numFmtId="49" fontId="2" fillId="0" borderId="53" xfId="0" applyNumberFormat="1" applyFont="1" applyBorder="1" applyAlignment="1">
      <alignment vertical="center"/>
    </xf>
    <xf numFmtId="0" fontId="7" fillId="0" borderId="11" xfId="0" applyFont="1" applyBorder="1" applyAlignment="1">
      <alignment vertical="center"/>
    </xf>
    <xf numFmtId="49" fontId="0" fillId="0" borderId="11" xfId="0" applyNumberFormat="1" applyFont="1" applyBorder="1" applyAlignment="1">
      <alignment vertical="center"/>
    </xf>
    <xf numFmtId="0" fontId="0" fillId="0" borderId="11" xfId="0" applyFont="1" applyBorder="1" applyAlignment="1">
      <alignment vertical="center"/>
    </xf>
    <xf numFmtId="49" fontId="0" fillId="0" borderId="11" xfId="0" applyNumberFormat="1" applyFont="1" applyBorder="1" applyAlignment="1">
      <alignment vertical="top"/>
    </xf>
    <xf numFmtId="0" fontId="4" fillId="0" borderId="11" xfId="0" applyFont="1" applyBorder="1" applyAlignment="1">
      <alignment/>
    </xf>
    <xf numFmtId="49" fontId="2" fillId="0" borderId="52" xfId="0" applyNumberFormat="1" applyFont="1" applyBorder="1" applyAlignment="1">
      <alignment vertical="center"/>
    </xf>
    <xf numFmtId="0" fontId="7" fillId="0" borderId="18" xfId="0" applyFont="1" applyBorder="1" applyAlignment="1">
      <alignment vertical="center"/>
    </xf>
    <xf numFmtId="0" fontId="0" fillId="0" borderId="18" xfId="0" applyBorder="1" applyAlignment="1">
      <alignment vertical="center"/>
    </xf>
    <xf numFmtId="0" fontId="6" fillId="33" borderId="10" xfId="0" applyFont="1" applyFill="1" applyBorder="1" applyAlignment="1">
      <alignment vertical="center"/>
    </xf>
    <xf numFmtId="0" fontId="2" fillId="33" borderId="10" xfId="0" applyFont="1" applyFill="1" applyBorder="1" applyAlignment="1">
      <alignment/>
    </xf>
    <xf numFmtId="0" fontId="0" fillId="33" borderId="10" xfId="0" applyFill="1" applyBorder="1" applyAlignment="1">
      <alignment/>
    </xf>
    <xf numFmtId="0" fontId="4" fillId="33" borderId="44" xfId="0" applyFont="1" applyFill="1" applyBorder="1" applyAlignment="1" applyProtection="1">
      <alignment vertical="center"/>
      <protection/>
    </xf>
    <xf numFmtId="0" fontId="4" fillId="33" borderId="33" xfId="0" applyFont="1" applyFill="1" applyBorder="1" applyAlignment="1" applyProtection="1">
      <alignment vertical="center"/>
      <protection/>
    </xf>
    <xf numFmtId="49" fontId="2" fillId="0" borderId="60" xfId="0" applyNumberFormat="1" applyFont="1" applyBorder="1" applyAlignment="1">
      <alignment vertical="center"/>
    </xf>
    <xf numFmtId="0" fontId="0" fillId="0" borderId="61" xfId="0" applyFont="1" applyBorder="1" applyAlignment="1">
      <alignment vertical="center"/>
    </xf>
    <xf numFmtId="0" fontId="2" fillId="0" borderId="61" xfId="0" applyFont="1" applyBorder="1" applyAlignment="1">
      <alignment/>
    </xf>
    <xf numFmtId="0" fontId="0" fillId="0" borderId="61" xfId="0" applyBorder="1" applyAlignment="1">
      <alignment/>
    </xf>
    <xf numFmtId="0" fontId="2" fillId="0" borderId="10" xfId="0" applyFont="1" applyFill="1" applyBorder="1" applyAlignment="1">
      <alignment/>
    </xf>
    <xf numFmtId="0" fontId="0" fillId="0" borderId="10" xfId="0" applyFill="1" applyBorder="1" applyAlignment="1">
      <alignment/>
    </xf>
    <xf numFmtId="169" fontId="2" fillId="0" borderId="33" xfId="0" applyNumberFormat="1" applyFont="1" applyBorder="1" applyAlignment="1" applyProtection="1">
      <alignment vertical="center"/>
      <protection locked="0"/>
    </xf>
    <xf numFmtId="169" fontId="2" fillId="0" borderId="33" xfId="0" applyNumberFormat="1" applyFont="1" applyBorder="1" applyAlignment="1" applyProtection="1">
      <alignment vertical="center"/>
      <protection/>
    </xf>
    <xf numFmtId="169" fontId="2" fillId="0" borderId="36" xfId="0" applyNumberFormat="1" applyFont="1" applyBorder="1" applyAlignment="1" applyProtection="1">
      <alignment vertical="center"/>
      <protection/>
    </xf>
    <xf numFmtId="49" fontId="0" fillId="0" borderId="10" xfId="0" applyNumberFormat="1" applyFont="1" applyBorder="1" applyAlignment="1">
      <alignment vertical="center"/>
    </xf>
    <xf numFmtId="0" fontId="0" fillId="0" borderId="18" xfId="0" applyFont="1" applyBorder="1" applyAlignment="1">
      <alignment vertical="center"/>
    </xf>
    <xf numFmtId="169" fontId="2" fillId="0" borderId="49" xfId="0" applyNumberFormat="1" applyFont="1" applyBorder="1" applyAlignment="1" applyProtection="1">
      <alignment vertical="center"/>
      <protection/>
    </xf>
    <xf numFmtId="169" fontId="2" fillId="0" borderId="44" xfId="0" applyNumberFormat="1" applyFont="1" applyBorder="1" applyAlignment="1" applyProtection="1">
      <alignment vertical="center"/>
      <protection/>
    </xf>
    <xf numFmtId="49" fontId="0" fillId="0" borderId="10" xfId="0" applyNumberFormat="1" applyFont="1" applyBorder="1" applyAlignment="1">
      <alignment vertical="top"/>
    </xf>
    <xf numFmtId="49" fontId="6" fillId="0" borderId="52" xfId="0" applyNumberFormat="1" applyFont="1" applyFill="1" applyBorder="1" applyAlignment="1">
      <alignment horizontal="center" vertical="center"/>
    </xf>
    <xf numFmtId="0" fontId="2" fillId="0" borderId="18" xfId="0" applyFont="1" applyFill="1" applyBorder="1" applyAlignment="1">
      <alignment/>
    </xf>
    <xf numFmtId="0" fontId="0" fillId="0" borderId="18" xfId="0" applyFill="1" applyBorder="1" applyAlignment="1">
      <alignment/>
    </xf>
    <xf numFmtId="0" fontId="4" fillId="0" borderId="49" xfId="0" applyFont="1" applyFill="1" applyBorder="1" applyAlignment="1" applyProtection="1">
      <alignment vertical="center"/>
      <protection/>
    </xf>
    <xf numFmtId="0" fontId="4" fillId="0" borderId="36" xfId="0" applyFont="1" applyFill="1" applyBorder="1" applyAlignment="1" applyProtection="1">
      <alignment vertical="center"/>
      <protection/>
    </xf>
    <xf numFmtId="49" fontId="2" fillId="0" borderId="20" xfId="0" applyNumberFormat="1" applyFont="1" applyBorder="1" applyAlignment="1">
      <alignment vertical="center"/>
    </xf>
    <xf numFmtId="0" fontId="0" fillId="0" borderId="12" xfId="0" applyFont="1" applyBorder="1" applyAlignment="1">
      <alignment vertical="center"/>
    </xf>
    <xf numFmtId="0" fontId="6" fillId="0" borderId="12" xfId="0" applyFont="1" applyBorder="1" applyAlignment="1">
      <alignment/>
    </xf>
    <xf numFmtId="0" fontId="0" fillId="0" borderId="12" xfId="0" applyBorder="1" applyAlignment="1">
      <alignment vertical="center"/>
    </xf>
    <xf numFmtId="0" fontId="7" fillId="0" borderId="61" xfId="0" applyFont="1" applyBorder="1" applyAlignment="1">
      <alignment vertical="center"/>
    </xf>
    <xf numFmtId="0" fontId="12" fillId="33" borderId="27" xfId="0" applyFont="1" applyFill="1" applyBorder="1" applyAlignment="1">
      <alignment vertical="center"/>
    </xf>
    <xf numFmtId="0" fontId="4" fillId="33" borderId="27" xfId="0" applyFont="1" applyFill="1" applyBorder="1" applyAlignment="1">
      <alignment vertical="center"/>
    </xf>
    <xf numFmtId="0" fontId="2" fillId="33" borderId="27" xfId="0" applyFont="1" applyFill="1" applyBorder="1" applyAlignment="1">
      <alignment vertical="center"/>
    </xf>
    <xf numFmtId="0" fontId="0" fillId="33" borderId="27" xfId="0" applyFill="1" applyBorder="1" applyAlignment="1">
      <alignment vertical="center"/>
    </xf>
    <xf numFmtId="0" fontId="1" fillId="33" borderId="27" xfId="0" applyFont="1" applyFill="1" applyBorder="1" applyAlignment="1">
      <alignment vertical="center"/>
    </xf>
    <xf numFmtId="49" fontId="6" fillId="0" borderId="26" xfId="0" applyNumberFormat="1" applyFont="1" applyFill="1" applyBorder="1" applyAlignment="1">
      <alignment vertical="center"/>
    </xf>
    <xf numFmtId="0" fontId="12" fillId="0" borderId="27" xfId="0" applyFont="1" applyFill="1" applyBorder="1" applyAlignment="1">
      <alignment vertical="center"/>
    </xf>
    <xf numFmtId="0" fontId="2" fillId="0" borderId="27" xfId="0" applyFont="1" applyFill="1" applyBorder="1" applyAlignment="1">
      <alignment vertical="center"/>
    </xf>
    <xf numFmtId="0" fontId="0" fillId="0" borderId="27" xfId="0" applyFill="1" applyBorder="1" applyAlignment="1">
      <alignment vertical="center"/>
    </xf>
    <xf numFmtId="0" fontId="1" fillId="0" borderId="27" xfId="0" applyFont="1" applyFill="1" applyBorder="1" applyAlignment="1">
      <alignment vertical="center"/>
    </xf>
    <xf numFmtId="0" fontId="7" fillId="33" borderId="27" xfId="0" applyFont="1" applyFill="1" applyBorder="1" applyAlignment="1">
      <alignment vertical="center"/>
    </xf>
    <xf numFmtId="0" fontId="2" fillId="0" borderId="0" xfId="0" applyFont="1" applyAlignment="1">
      <alignment vertical="center"/>
    </xf>
    <xf numFmtId="0" fontId="0" fillId="0" borderId="10" xfId="0" applyFont="1" applyBorder="1" applyAlignment="1">
      <alignment horizontal="left" vertical="top"/>
    </xf>
    <xf numFmtId="0" fontId="0" fillId="33" borderId="27" xfId="0" applyFill="1" applyBorder="1" applyAlignment="1">
      <alignment horizontal="right" vertical="center"/>
    </xf>
    <xf numFmtId="0" fontId="7" fillId="0" borderId="27" xfId="0" applyFont="1" applyFill="1" applyBorder="1" applyAlignment="1">
      <alignment vertical="center"/>
    </xf>
    <xf numFmtId="0" fontId="0" fillId="0" borderId="12" xfId="0" applyBorder="1" applyAlignment="1">
      <alignment horizontal="right" vertical="center"/>
    </xf>
    <xf numFmtId="49" fontId="8" fillId="0" borderId="11" xfId="0" applyNumberFormat="1" applyFont="1" applyBorder="1" applyAlignment="1">
      <alignment vertical="top"/>
    </xf>
    <xf numFmtId="0" fontId="12" fillId="0" borderId="18" xfId="0" applyFont="1" applyBorder="1" applyAlignment="1">
      <alignment vertical="center"/>
    </xf>
    <xf numFmtId="0" fontId="1" fillId="0" borderId="18" xfId="0" applyFont="1" applyBorder="1" applyAlignment="1">
      <alignment vertical="center"/>
    </xf>
    <xf numFmtId="0" fontId="6" fillId="0" borderId="18"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0" fillId="0" borderId="11" xfId="0" applyFont="1" applyBorder="1" applyAlignment="1">
      <alignment vertical="top"/>
    </xf>
    <xf numFmtId="0" fontId="0" fillId="0" borderId="46" xfId="0" applyFont="1" applyBorder="1" applyAlignment="1">
      <alignment vertical="top"/>
    </xf>
    <xf numFmtId="0" fontId="12" fillId="33" borderId="10" xfId="0" applyFont="1" applyFill="1" applyBorder="1" applyAlignment="1">
      <alignment vertical="center"/>
    </xf>
    <xf numFmtId="49" fontId="12" fillId="33" borderId="58" xfId="0" applyNumberFormat="1" applyFont="1" applyFill="1" applyBorder="1" applyAlignment="1">
      <alignment horizontal="center" vertical="center"/>
    </xf>
    <xf numFmtId="0" fontId="12" fillId="0" borderId="62" xfId="0" applyFont="1" applyFill="1" applyBorder="1" applyAlignment="1">
      <alignment vertical="center"/>
    </xf>
    <xf numFmtId="0" fontId="12" fillId="0" borderId="62" xfId="0" applyFont="1" applyFill="1" applyBorder="1" applyAlignment="1">
      <alignment/>
    </xf>
    <xf numFmtId="0" fontId="2" fillId="0" borderId="62" xfId="0" applyFont="1" applyFill="1" applyBorder="1" applyAlignment="1">
      <alignment/>
    </xf>
    <xf numFmtId="0" fontId="0" fillId="0" borderId="62" xfId="0" applyFill="1" applyBorder="1" applyAlignment="1">
      <alignment/>
    </xf>
    <xf numFmtId="0" fontId="0" fillId="0" borderId="62" xfId="0" applyFill="1" applyBorder="1" applyAlignment="1">
      <alignment vertical="center"/>
    </xf>
    <xf numFmtId="49" fontId="12" fillId="33" borderId="26" xfId="0" applyNumberFormat="1" applyFont="1" applyFill="1" applyBorder="1" applyAlignment="1">
      <alignment vertical="center"/>
    </xf>
    <xf numFmtId="49" fontId="6" fillId="0" borderId="53" xfId="0" applyNumberFormat="1" applyFont="1" applyFill="1" applyBorder="1" applyAlignment="1">
      <alignment horizontal="center" vertical="center"/>
    </xf>
    <xf numFmtId="0" fontId="2" fillId="0" borderId="11" xfId="0" applyFont="1" applyFill="1" applyBorder="1" applyAlignment="1">
      <alignment/>
    </xf>
    <xf numFmtId="0" fontId="0" fillId="0" borderId="11" xfId="0" applyFill="1" applyBorder="1" applyAlignment="1">
      <alignment/>
    </xf>
    <xf numFmtId="0" fontId="0" fillId="0" borderId="11" xfId="0" applyFill="1" applyBorder="1" applyAlignment="1">
      <alignment horizontal="right"/>
    </xf>
    <xf numFmtId="0" fontId="2" fillId="33" borderId="33" xfId="0" applyFont="1" applyFill="1" applyBorder="1" applyAlignment="1" applyProtection="1">
      <alignment vertical="center"/>
      <protection/>
    </xf>
    <xf numFmtId="0" fontId="2" fillId="33" borderId="45" xfId="0" applyFont="1" applyFill="1" applyBorder="1" applyAlignment="1" applyProtection="1">
      <alignment vertical="center"/>
      <protection/>
    </xf>
    <xf numFmtId="6" fontId="2" fillId="33" borderId="44" xfId="0" applyNumberFormat="1" applyFont="1" applyFill="1" applyBorder="1" applyAlignment="1" applyProtection="1">
      <alignment vertical="center"/>
      <protection/>
    </xf>
    <xf numFmtId="6" fontId="2" fillId="33" borderId="49" xfId="0" applyNumberFormat="1" applyFont="1" applyFill="1" applyBorder="1" applyAlignment="1" applyProtection="1">
      <alignment/>
      <protection/>
    </xf>
    <xf numFmtId="6" fontId="2" fillId="33" borderId="33" xfId="0" applyNumberFormat="1" applyFont="1" applyFill="1" applyBorder="1" applyAlignment="1" applyProtection="1">
      <alignment vertical="center"/>
      <protection/>
    </xf>
    <xf numFmtId="6" fontId="2" fillId="0" borderId="33" xfId="0" applyNumberFormat="1" applyFont="1" applyBorder="1" applyAlignment="1" applyProtection="1">
      <alignment vertical="center"/>
      <protection locked="0"/>
    </xf>
    <xf numFmtId="0" fontId="0" fillId="0" borderId="0" xfId="0" applyAlignment="1">
      <alignment vertical="center"/>
    </xf>
    <xf numFmtId="0" fontId="12" fillId="0" borderId="10" xfId="0" applyFont="1" applyFill="1" applyBorder="1" applyAlignment="1">
      <alignment vertical="center"/>
    </xf>
    <xf numFmtId="0" fontId="0" fillId="0" borderId="10" xfId="0" applyFill="1" applyBorder="1" applyAlignment="1">
      <alignment horizontal="right"/>
    </xf>
    <xf numFmtId="0" fontId="2" fillId="0" borderId="0" xfId="0" applyFont="1" applyFill="1" applyBorder="1" applyAlignment="1" applyProtection="1">
      <alignment vertical="center"/>
      <protection/>
    </xf>
    <xf numFmtId="0" fontId="22" fillId="0" borderId="0" xfId="0" applyFont="1" applyAlignment="1" applyProtection="1">
      <alignment horizontal="left" vertical="center"/>
      <protection/>
    </xf>
    <xf numFmtId="0" fontId="0" fillId="0" borderId="26" xfId="0" applyBorder="1" applyAlignment="1">
      <alignment/>
    </xf>
    <xf numFmtId="0" fontId="0" fillId="0" borderId="13" xfId="0" applyBorder="1" applyAlignment="1">
      <alignment horizontal="center" vertical="center"/>
    </xf>
    <xf numFmtId="0" fontId="0" fillId="0" borderId="56" xfId="0" applyFill="1" applyBorder="1" applyAlignment="1">
      <alignment horizontal="center" vertical="center"/>
    </xf>
    <xf numFmtId="0" fontId="0" fillId="0" borderId="55" xfId="0" applyBorder="1" applyAlignment="1">
      <alignment horizontal="center" vertical="center"/>
    </xf>
    <xf numFmtId="0" fontId="0" fillId="0" borderId="63" xfId="0" applyBorder="1" applyAlignment="1">
      <alignment/>
    </xf>
    <xf numFmtId="0" fontId="0" fillId="0" borderId="60" xfId="0" applyBorder="1" applyAlignment="1">
      <alignment/>
    </xf>
    <xf numFmtId="0" fontId="6" fillId="0" borderId="27" xfId="0" applyFont="1" applyBorder="1" applyAlignment="1">
      <alignment horizontal="center" vertical="center"/>
    </xf>
    <xf numFmtId="0" fontId="6" fillId="0" borderId="57" xfId="0" applyFont="1" applyBorder="1" applyAlignment="1">
      <alignment horizontal="center" vertical="center"/>
    </xf>
    <xf numFmtId="0" fontId="2" fillId="0" borderId="62" xfId="0" applyFont="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0" fontId="22"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lignment/>
    </xf>
    <xf numFmtId="0" fontId="1" fillId="0" borderId="0" xfId="0" applyFont="1" applyAlignment="1" applyProtection="1">
      <alignment vertical="center"/>
      <protection/>
    </xf>
    <xf numFmtId="0" fontId="0" fillId="0" borderId="0" xfId="0" applyFont="1" applyAlignment="1">
      <alignment horizontal="right"/>
    </xf>
    <xf numFmtId="6" fontId="7" fillId="0" borderId="44" xfId="0" applyNumberFormat="1" applyFont="1" applyFill="1" applyBorder="1" applyAlignment="1" applyProtection="1">
      <alignment vertical="center"/>
      <protection locked="0"/>
    </xf>
    <xf numFmtId="0" fontId="2" fillId="0" borderId="48" xfId="0" applyFont="1" applyBorder="1" applyAlignment="1">
      <alignment horizontal="left" wrapText="1"/>
    </xf>
    <xf numFmtId="0" fontId="3" fillId="0" borderId="0"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wrapText="1"/>
    </xf>
    <xf numFmtId="0" fontId="3" fillId="0" borderId="17" xfId="0" applyFont="1" applyBorder="1" applyAlignment="1">
      <alignment vertical="center" wrapText="1"/>
    </xf>
    <xf numFmtId="0" fontId="3" fillId="0" borderId="24" xfId="0" applyFont="1" applyBorder="1" applyAlignment="1">
      <alignment vertical="center" wrapText="1"/>
    </xf>
    <xf numFmtId="0" fontId="3" fillId="0" borderId="37" xfId="0" applyFont="1" applyBorder="1" applyAlignment="1">
      <alignment vertical="center" wrapText="1"/>
    </xf>
    <xf numFmtId="0" fontId="3" fillId="0" borderId="64" xfId="0" applyFont="1" applyBorder="1" applyAlignment="1">
      <alignment vertical="center" wrapText="1"/>
    </xf>
    <xf numFmtId="0" fontId="3" fillId="0" borderId="46" xfId="0" applyFont="1" applyBorder="1" applyAlignment="1">
      <alignment vertical="center" wrapText="1"/>
    </xf>
    <xf numFmtId="0" fontId="6" fillId="0" borderId="62" xfId="0" applyFont="1" applyBorder="1" applyAlignment="1">
      <alignment vertical="center"/>
    </xf>
    <xf numFmtId="0" fontId="2" fillId="0" borderId="58" xfId="0" applyFont="1" applyBorder="1" applyAlignment="1">
      <alignment vertical="center"/>
    </xf>
    <xf numFmtId="0" fontId="2" fillId="0" borderId="52" xfId="0" applyFont="1" applyBorder="1" applyAlignment="1">
      <alignment vertical="center"/>
    </xf>
    <xf numFmtId="0" fontId="3" fillId="0" borderId="18" xfId="0" applyFont="1" applyBorder="1" applyAlignment="1">
      <alignment vertical="center"/>
    </xf>
    <xf numFmtId="0" fontId="2" fillId="0" borderId="26" xfId="0" applyFont="1" applyBorder="1" applyAlignment="1">
      <alignment vertical="center"/>
    </xf>
    <xf numFmtId="0" fontId="3" fillId="0" borderId="27" xfId="0" applyFont="1" applyBorder="1" applyAlignment="1">
      <alignment vertical="center"/>
    </xf>
    <xf numFmtId="0" fontId="2" fillId="0" borderId="63" xfId="0" applyFont="1" applyBorder="1" applyAlignment="1">
      <alignment vertical="center"/>
    </xf>
    <xf numFmtId="0" fontId="3" fillId="0" borderId="62" xfId="0" applyFont="1" applyBorder="1" applyAlignment="1">
      <alignment vertical="center"/>
    </xf>
    <xf numFmtId="0" fontId="2" fillId="0" borderId="53" xfId="0" applyFont="1" applyBorder="1" applyAlignment="1">
      <alignment vertical="center"/>
    </xf>
    <xf numFmtId="0" fontId="3" fillId="0" borderId="11" xfId="0" applyFont="1" applyBorder="1" applyAlignment="1">
      <alignment vertical="center"/>
    </xf>
    <xf numFmtId="0" fontId="16" fillId="0" borderId="27" xfId="0" applyFont="1" applyBorder="1" applyAlignment="1">
      <alignment vertical="center"/>
    </xf>
    <xf numFmtId="0" fontId="16" fillId="0" borderId="37" xfId="0" applyFont="1" applyBorder="1" applyAlignment="1">
      <alignment vertical="center" wrapText="1"/>
    </xf>
    <xf numFmtId="0" fontId="0" fillId="0" borderId="20" xfId="0" applyFill="1" applyBorder="1" applyAlignment="1">
      <alignment/>
    </xf>
    <xf numFmtId="0" fontId="0" fillId="0" borderId="12" xfId="0" applyFill="1" applyBorder="1" applyAlignment="1">
      <alignment/>
    </xf>
    <xf numFmtId="49" fontId="6" fillId="0" borderId="58" xfId="0" applyNumberFormat="1" applyFont="1" applyBorder="1" applyAlignment="1">
      <alignment/>
    </xf>
    <xf numFmtId="0" fontId="6" fillId="0" borderId="16" xfId="0" applyFont="1" applyBorder="1" applyAlignment="1">
      <alignment/>
    </xf>
    <xf numFmtId="49" fontId="6" fillId="0" borderId="13" xfId="0" applyNumberFormat="1" applyFont="1" applyBorder="1" applyAlignment="1">
      <alignment/>
    </xf>
    <xf numFmtId="49" fontId="6" fillId="0" borderId="30" xfId="0" applyNumberFormat="1" applyFont="1" applyBorder="1" applyAlignment="1">
      <alignment/>
    </xf>
    <xf numFmtId="49" fontId="6" fillId="0" borderId="13" xfId="0" applyNumberFormat="1" applyFont="1" applyBorder="1" applyAlignment="1">
      <alignment vertical="center"/>
    </xf>
    <xf numFmtId="0" fontId="6" fillId="0" borderId="19" xfId="0" applyFont="1" applyBorder="1" applyAlignment="1">
      <alignment vertical="center"/>
    </xf>
    <xf numFmtId="0" fontId="6" fillId="0" borderId="51" xfId="0" applyFont="1" applyBorder="1" applyAlignment="1">
      <alignment vertical="center"/>
    </xf>
    <xf numFmtId="0" fontId="6" fillId="0" borderId="64" xfId="0" applyFont="1" applyBorder="1" applyAlignment="1">
      <alignment vertical="center"/>
    </xf>
    <xf numFmtId="0" fontId="3" fillId="0" borderId="18" xfId="0" applyFont="1" applyBorder="1" applyAlignment="1">
      <alignment vertical="top"/>
    </xf>
    <xf numFmtId="0" fontId="3" fillId="0" borderId="24" xfId="0" applyFont="1" applyBorder="1" applyAlignment="1">
      <alignment vertical="top" wrapText="1"/>
    </xf>
    <xf numFmtId="0" fontId="8" fillId="0" borderId="37" xfId="0" applyFont="1" applyBorder="1" applyAlignment="1">
      <alignment vertical="center"/>
    </xf>
    <xf numFmtId="0" fontId="7" fillId="33" borderId="34" xfId="0" applyFont="1" applyFill="1" applyBorder="1" applyAlignment="1">
      <alignment vertical="center"/>
    </xf>
    <xf numFmtId="0" fontId="7" fillId="33" borderId="45" xfId="0" applyFont="1" applyFill="1" applyBorder="1" applyAlignment="1">
      <alignment vertical="center"/>
    </xf>
    <xf numFmtId="6" fontId="7" fillId="33" borderId="45" xfId="0" applyNumberFormat="1" applyFont="1" applyFill="1" applyBorder="1" applyAlignment="1" applyProtection="1">
      <alignment vertical="center"/>
      <protection/>
    </xf>
    <xf numFmtId="6" fontId="7" fillId="33" borderId="34" xfId="0" applyNumberFormat="1" applyFont="1" applyFill="1" applyBorder="1" applyAlignment="1" applyProtection="1">
      <alignment vertical="center"/>
      <protection/>
    </xf>
    <xf numFmtId="6" fontId="23" fillId="33" borderId="65" xfId="0" applyNumberFormat="1" applyFont="1" applyFill="1" applyBorder="1" applyAlignment="1" applyProtection="1">
      <alignment horizontal="right" vertical="center"/>
      <protection/>
    </xf>
    <xf numFmtId="6" fontId="7" fillId="0" borderId="66" xfId="0" applyNumberFormat="1" applyFont="1" applyBorder="1" applyAlignment="1" applyProtection="1">
      <alignment vertical="center"/>
      <protection locked="0"/>
    </xf>
    <xf numFmtId="6" fontId="7" fillId="0" borderId="49" xfId="0" applyNumberFormat="1" applyFont="1" applyBorder="1" applyAlignment="1" applyProtection="1">
      <alignment vertical="center"/>
      <protection locked="0"/>
    </xf>
    <xf numFmtId="6" fontId="7" fillId="0" borderId="49" xfId="0" applyNumberFormat="1" applyFont="1" applyFill="1" applyBorder="1" applyAlignment="1" applyProtection="1">
      <alignment vertical="center"/>
      <protection hidden="1"/>
    </xf>
    <xf numFmtId="6" fontId="7" fillId="0" borderId="67" xfId="0" applyNumberFormat="1" applyFont="1" applyBorder="1" applyAlignment="1" applyProtection="1">
      <alignment vertical="center"/>
      <protection hidden="1"/>
    </xf>
    <xf numFmtId="6" fontId="7" fillId="0" borderId="44" xfId="0" applyNumberFormat="1" applyFont="1" applyBorder="1" applyAlignment="1" applyProtection="1">
      <alignment vertical="center"/>
      <protection locked="0"/>
    </xf>
    <xf numFmtId="6" fontId="7" fillId="0" borderId="22" xfId="0" applyNumberFormat="1" applyFont="1" applyBorder="1" applyAlignment="1" applyProtection="1">
      <alignment vertical="center"/>
      <protection locked="0"/>
    </xf>
    <xf numFmtId="6" fontId="7" fillId="0" borderId="68" xfId="0" applyNumberFormat="1" applyFont="1" applyBorder="1" applyAlignment="1" applyProtection="1">
      <alignment vertical="center"/>
      <protection locked="0"/>
    </xf>
    <xf numFmtId="6" fontId="7" fillId="0" borderId="49" xfId="0" applyNumberFormat="1" applyFont="1" applyFill="1" applyBorder="1" applyAlignment="1" applyProtection="1">
      <alignment vertical="center"/>
      <protection locked="0"/>
    </xf>
    <xf numFmtId="6" fontId="7" fillId="0" borderId="23" xfId="0" applyNumberFormat="1" applyFont="1" applyBorder="1" applyAlignment="1" applyProtection="1">
      <alignment vertical="center"/>
      <protection locked="0"/>
    </xf>
    <xf numFmtId="6" fontId="7" fillId="0" borderId="69" xfId="0" applyNumberFormat="1" applyFont="1" applyBorder="1" applyAlignment="1" applyProtection="1">
      <alignment vertical="center"/>
      <protection locked="0"/>
    </xf>
    <xf numFmtId="6" fontId="7" fillId="33" borderId="50" xfId="0" applyNumberFormat="1" applyFont="1" applyFill="1" applyBorder="1" applyAlignment="1" applyProtection="1">
      <alignment vertical="center"/>
      <protection/>
    </xf>
    <xf numFmtId="6" fontId="7" fillId="33" borderId="70" xfId="0" applyNumberFormat="1" applyFont="1" applyFill="1" applyBorder="1" applyAlignment="1" applyProtection="1">
      <alignment vertical="center"/>
      <protection/>
    </xf>
    <xf numFmtId="6" fontId="7" fillId="33" borderId="71" xfId="0" applyNumberFormat="1" applyFont="1" applyFill="1" applyBorder="1" applyAlignment="1" applyProtection="1">
      <alignment vertical="center"/>
      <protection/>
    </xf>
    <xf numFmtId="6" fontId="7" fillId="0" borderId="45" xfId="0" applyNumberFormat="1" applyFont="1" applyBorder="1" applyAlignment="1" applyProtection="1">
      <alignment vertical="center"/>
      <protection locked="0"/>
    </xf>
    <xf numFmtId="6" fontId="7" fillId="0" borderId="45" xfId="0" applyNumberFormat="1" applyFont="1" applyFill="1" applyBorder="1" applyAlignment="1" applyProtection="1">
      <alignment vertical="center"/>
      <protection locked="0"/>
    </xf>
    <xf numFmtId="6" fontId="7" fillId="0" borderId="34" xfId="0" applyNumberFormat="1" applyFont="1" applyBorder="1" applyAlignment="1" applyProtection="1">
      <alignment vertical="center"/>
      <protection locked="0"/>
    </xf>
    <xf numFmtId="6" fontId="7" fillId="0" borderId="65" xfId="0" applyNumberFormat="1" applyFont="1" applyBorder="1" applyAlignment="1" applyProtection="1">
      <alignment vertical="center"/>
      <protection locked="0"/>
    </xf>
    <xf numFmtId="6" fontId="7" fillId="0" borderId="17" xfId="0" applyNumberFormat="1" applyFont="1" applyBorder="1" applyAlignment="1" applyProtection="1">
      <alignment vertical="center"/>
      <protection locked="0"/>
    </xf>
    <xf numFmtId="0" fontId="20" fillId="0" borderId="10" xfId="0" applyFont="1" applyBorder="1" applyAlignment="1">
      <alignment vertical="center"/>
    </xf>
    <xf numFmtId="0" fontId="2" fillId="0" borderId="30" xfId="0" applyFont="1" applyBorder="1" applyAlignment="1">
      <alignment vertical="center"/>
    </xf>
    <xf numFmtId="0" fontId="3" fillId="0" borderId="16" xfId="0" applyFont="1" applyBorder="1" applyAlignment="1">
      <alignment vertical="center" wrapText="1"/>
    </xf>
    <xf numFmtId="6" fontId="2" fillId="0" borderId="72" xfId="0" applyNumberFormat="1" applyFont="1" applyFill="1" applyBorder="1" applyAlignment="1">
      <alignment vertical="center"/>
    </xf>
    <xf numFmtId="6" fontId="2" fillId="0" borderId="73" xfId="0" applyNumberFormat="1" applyFont="1" applyFill="1" applyBorder="1" applyAlignment="1">
      <alignment vertical="center"/>
    </xf>
    <xf numFmtId="0" fontId="24" fillId="0" borderId="49" xfId="0" applyNumberFormat="1" applyFont="1" applyBorder="1" applyAlignment="1" applyProtection="1">
      <alignment horizontal="center" vertical="center"/>
      <protection locked="0"/>
    </xf>
    <xf numFmtId="0" fontId="24" fillId="0" borderId="49" xfId="0" applyNumberFormat="1" applyFont="1" applyFill="1" applyBorder="1" applyAlignment="1" applyProtection="1">
      <alignment horizontal="center" vertical="center"/>
      <protection locked="0"/>
    </xf>
    <xf numFmtId="0" fontId="24" fillId="0" borderId="23"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protection hidden="1"/>
    </xf>
    <xf numFmtId="0" fontId="0" fillId="0" borderId="0" xfId="0" applyAlignment="1" applyProtection="1">
      <alignment horizontal="right"/>
      <protection hidden="1"/>
    </xf>
    <xf numFmtId="0" fontId="0" fillId="0" borderId="0" xfId="0" applyAlignment="1" applyProtection="1">
      <alignment horizontal="right" vertical="center"/>
      <protection hidden="1"/>
    </xf>
    <xf numFmtId="6" fontId="2" fillId="34" borderId="67" xfId="0" applyNumberFormat="1" applyFont="1" applyFill="1" applyBorder="1" applyAlignment="1">
      <alignment vertical="center"/>
    </xf>
    <xf numFmtId="6" fontId="2" fillId="0" borderId="36" xfId="0" applyNumberFormat="1" applyFont="1" applyBorder="1" applyAlignment="1">
      <alignment vertical="center"/>
    </xf>
    <xf numFmtId="6" fontId="2" fillId="0" borderId="15" xfId="0" applyNumberFormat="1" applyFont="1" applyBorder="1" applyAlignment="1">
      <alignment vertical="center"/>
    </xf>
    <xf numFmtId="0" fontId="20" fillId="0" borderId="10" xfId="0" applyFont="1" applyBorder="1" applyAlignment="1">
      <alignment horizontal="right" vertical="center"/>
    </xf>
    <xf numFmtId="6" fontId="12" fillId="0" borderId="23" xfId="0" applyNumberFormat="1" applyFont="1" applyBorder="1" applyAlignment="1" applyProtection="1">
      <alignment/>
      <protection hidden="1"/>
    </xf>
    <xf numFmtId="6" fontId="12" fillId="0" borderId="49" xfId="0" applyNumberFormat="1" applyFont="1" applyBorder="1" applyAlignment="1" applyProtection="1">
      <alignment/>
      <protection hidden="1"/>
    </xf>
    <xf numFmtId="6" fontId="12" fillId="0" borderId="44" xfId="0" applyNumberFormat="1" applyFont="1" applyBorder="1" applyAlignment="1" applyProtection="1">
      <alignment vertical="center"/>
      <protection hidden="1"/>
    </xf>
    <xf numFmtId="6" fontId="12" fillId="0" borderId="31" xfId="0" applyNumberFormat="1" applyFont="1" applyBorder="1" applyAlignment="1" applyProtection="1">
      <alignment vertical="center"/>
      <protection hidden="1"/>
    </xf>
    <xf numFmtId="0" fontId="0" fillId="0" borderId="27" xfId="0" applyFill="1" applyBorder="1" applyAlignment="1">
      <alignment/>
    </xf>
    <xf numFmtId="0" fontId="3" fillId="0" borderId="27" xfId="0" applyFont="1" applyFill="1" applyBorder="1" applyAlignment="1">
      <alignment wrapText="1"/>
    </xf>
    <xf numFmtId="6" fontId="2" fillId="0" borderId="27" xfId="0" applyNumberFormat="1" applyFont="1" applyFill="1" applyBorder="1" applyAlignment="1">
      <alignment vertical="center"/>
    </xf>
    <xf numFmtId="6" fontId="2" fillId="0" borderId="28" xfId="0" applyNumberFormat="1" applyFont="1" applyFill="1" applyBorder="1" applyAlignment="1">
      <alignment vertical="center"/>
    </xf>
    <xf numFmtId="1" fontId="20" fillId="0" borderId="50" xfId="0" applyNumberFormat="1" applyFont="1" applyBorder="1" applyAlignment="1" applyProtection="1">
      <alignment horizontal="center"/>
      <protection hidden="1"/>
    </xf>
    <xf numFmtId="1" fontId="20" fillId="0" borderId="50" xfId="0" applyNumberFormat="1" applyFont="1" applyFill="1" applyBorder="1" applyAlignment="1" applyProtection="1">
      <alignment horizontal="center"/>
      <protection hidden="1"/>
    </xf>
    <xf numFmtId="1" fontId="20" fillId="0" borderId="54" xfId="0" applyNumberFormat="1" applyFont="1" applyBorder="1" applyAlignment="1" applyProtection="1">
      <alignment horizontal="center"/>
      <protection hidden="1"/>
    </xf>
    <xf numFmtId="1" fontId="20" fillId="0" borderId="54" xfId="0" applyNumberFormat="1" applyFont="1" applyFill="1" applyBorder="1" applyAlignment="1" applyProtection="1">
      <alignment horizontal="center"/>
      <protection hidden="1"/>
    </xf>
    <xf numFmtId="1" fontId="20" fillId="0" borderId="56" xfId="0" applyNumberFormat="1" applyFont="1" applyBorder="1" applyAlignment="1" applyProtection="1">
      <alignment horizontal="center"/>
      <protection hidden="1"/>
    </xf>
    <xf numFmtId="1" fontId="20" fillId="0" borderId="55" xfId="0" applyNumberFormat="1" applyFont="1" applyBorder="1" applyAlignment="1" applyProtection="1">
      <alignment horizontal="center"/>
      <protection hidden="1"/>
    </xf>
    <xf numFmtId="0" fontId="6" fillId="0" borderId="0" xfId="0" applyFont="1" applyBorder="1" applyAlignment="1">
      <alignment vertical="top"/>
    </xf>
    <xf numFmtId="0" fontId="6" fillId="0" borderId="16" xfId="0" applyFont="1" applyBorder="1" applyAlignment="1">
      <alignment vertical="top"/>
    </xf>
    <xf numFmtId="169" fontId="2" fillId="0" borderId="33" xfId="0" applyNumberFormat="1" applyFont="1" applyBorder="1" applyAlignment="1" applyProtection="1">
      <alignment vertical="center"/>
      <protection hidden="1"/>
    </xf>
    <xf numFmtId="169" fontId="2" fillId="0" borderId="35" xfId="0" applyNumberFormat="1" applyFont="1" applyBorder="1" applyAlignment="1" applyProtection="1">
      <alignment vertical="center"/>
      <protection hidden="1"/>
    </xf>
    <xf numFmtId="169" fontId="2" fillId="0" borderId="65" xfId="0" applyNumberFormat="1" applyFont="1" applyBorder="1" applyAlignment="1" applyProtection="1">
      <alignment vertical="center"/>
      <protection hidden="1"/>
    </xf>
    <xf numFmtId="169" fontId="2" fillId="0" borderId="69" xfId="0" applyNumberFormat="1" applyFont="1" applyBorder="1" applyAlignment="1" applyProtection="1">
      <alignment/>
      <protection hidden="1"/>
    </xf>
    <xf numFmtId="169" fontId="2" fillId="0" borderId="45" xfId="0" applyNumberFormat="1" applyFont="1" applyBorder="1" applyAlignment="1" applyProtection="1">
      <alignment vertical="center"/>
      <protection hidden="1"/>
    </xf>
    <xf numFmtId="169" fontId="2" fillId="0" borderId="49" xfId="0" applyNumberFormat="1" applyFont="1" applyBorder="1" applyAlignment="1" applyProtection="1">
      <alignment/>
      <protection hidden="1"/>
    </xf>
    <xf numFmtId="169" fontId="6" fillId="0" borderId="57" xfId="0" applyNumberFormat="1" applyFont="1" applyBorder="1" applyAlignment="1" applyProtection="1">
      <alignment vertical="center"/>
      <protection hidden="1"/>
    </xf>
    <xf numFmtId="169" fontId="6" fillId="33" borderId="57" xfId="0" applyNumberFormat="1" applyFont="1" applyFill="1" applyBorder="1" applyAlignment="1" applyProtection="1">
      <alignment vertical="center"/>
      <protection hidden="1"/>
    </xf>
    <xf numFmtId="169" fontId="6" fillId="0" borderId="57" xfId="0" applyNumberFormat="1" applyFont="1" applyFill="1" applyBorder="1" applyAlignment="1" applyProtection="1">
      <alignment vertical="center"/>
      <protection hidden="1"/>
    </xf>
    <xf numFmtId="0" fontId="19" fillId="0" borderId="0" xfId="0" applyFont="1" applyAlignment="1" applyProtection="1">
      <alignment vertical="center"/>
      <protection hidden="1"/>
    </xf>
    <xf numFmtId="0" fontId="2" fillId="0" borderId="0" xfId="0" applyFont="1" applyAlignment="1" applyProtection="1">
      <alignment vertical="center"/>
      <protection hidden="1"/>
    </xf>
    <xf numFmtId="0" fontId="10" fillId="0" borderId="0" xfId="0" applyFont="1" applyAlignment="1" applyProtection="1">
      <alignment/>
      <protection hidden="1"/>
    </xf>
    <xf numFmtId="0" fontId="6" fillId="0" borderId="0" xfId="0" applyFont="1" applyAlignment="1" applyProtection="1">
      <alignment horizontal="left" vertical="center"/>
      <protection hidden="1"/>
    </xf>
    <xf numFmtId="0" fontId="11" fillId="0" borderId="26" xfId="0" applyFont="1" applyBorder="1" applyAlignment="1" applyProtection="1">
      <alignment horizontal="right"/>
      <protection hidden="1"/>
    </xf>
    <xf numFmtId="0" fontId="11" fillId="0" borderId="27" xfId="0" applyFont="1" applyBorder="1" applyAlignment="1" applyProtection="1">
      <alignment horizontal="centerContinuous" vertical="center"/>
      <protection hidden="1"/>
    </xf>
    <xf numFmtId="0" fontId="0" fillId="0" borderId="27" xfId="0" applyBorder="1" applyAlignment="1" applyProtection="1">
      <alignment horizontal="centerContinuous"/>
      <protection hidden="1"/>
    </xf>
    <xf numFmtId="0" fontId="0" fillId="0" borderId="5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49" fontId="12" fillId="33" borderId="58" xfId="0" applyNumberFormat="1" applyFont="1" applyFill="1" applyBorder="1" applyAlignment="1" applyProtection="1">
      <alignment horizontal="center" vertical="center"/>
      <protection hidden="1"/>
    </xf>
    <xf numFmtId="0" fontId="12" fillId="33" borderId="10" xfId="0" applyFont="1" applyFill="1" applyBorder="1" applyAlignment="1" applyProtection="1">
      <alignment vertical="center"/>
      <protection hidden="1"/>
    </xf>
    <xf numFmtId="0" fontId="6" fillId="33" borderId="10" xfId="0" applyFont="1" applyFill="1" applyBorder="1" applyAlignment="1" applyProtection="1">
      <alignment vertical="center"/>
      <protection hidden="1"/>
    </xf>
    <xf numFmtId="0" fontId="2" fillId="33" borderId="10" xfId="0" applyFont="1" applyFill="1" applyBorder="1" applyAlignment="1" applyProtection="1">
      <alignment/>
      <protection hidden="1"/>
    </xf>
    <xf numFmtId="0" fontId="0" fillId="33" borderId="10" xfId="0" applyFill="1" applyBorder="1" applyAlignment="1" applyProtection="1">
      <alignment/>
      <protection hidden="1"/>
    </xf>
    <xf numFmtId="6" fontId="2" fillId="33" borderId="44" xfId="0" applyNumberFormat="1" applyFont="1" applyFill="1" applyBorder="1" applyAlignment="1" applyProtection="1">
      <alignment vertical="center"/>
      <protection hidden="1"/>
    </xf>
    <xf numFmtId="6" fontId="2" fillId="33" borderId="33" xfId="0" applyNumberFormat="1" applyFont="1" applyFill="1" applyBorder="1" applyAlignment="1" applyProtection="1">
      <alignment vertical="center"/>
      <protection hidden="1"/>
    </xf>
    <xf numFmtId="49" fontId="2" fillId="0" borderId="58" xfId="0" applyNumberFormat="1" applyFont="1" applyBorder="1" applyAlignment="1" applyProtection="1">
      <alignment vertical="center"/>
      <protection hidden="1"/>
    </xf>
    <xf numFmtId="0" fontId="0" fillId="0" borderId="10" xfId="0" applyFont="1" applyBorder="1" applyAlignment="1" applyProtection="1">
      <alignment vertical="center"/>
      <protection hidden="1"/>
    </xf>
    <xf numFmtId="0" fontId="2" fillId="0" borderId="10" xfId="0" applyFont="1" applyBorder="1" applyAlignment="1" applyProtection="1">
      <alignment/>
      <protection hidden="1"/>
    </xf>
    <xf numFmtId="0" fontId="0" fillId="0" borderId="10" xfId="0" applyBorder="1" applyAlignment="1" applyProtection="1">
      <alignment/>
      <protection hidden="1"/>
    </xf>
    <xf numFmtId="6" fontId="2" fillId="0" borderId="44" xfId="0" applyNumberFormat="1" applyFont="1" applyBorder="1" applyAlignment="1" applyProtection="1">
      <alignment vertical="center"/>
      <protection hidden="1"/>
    </xf>
    <xf numFmtId="6" fontId="2" fillId="0" borderId="33" xfId="0" applyNumberFormat="1" applyFont="1" applyBorder="1" applyAlignment="1" applyProtection="1">
      <alignment vertical="center"/>
      <protection hidden="1"/>
    </xf>
    <xf numFmtId="49" fontId="2" fillId="0" borderId="52" xfId="0" applyNumberFormat="1" applyFont="1" applyBorder="1" applyAlignment="1" applyProtection="1">
      <alignment vertical="center"/>
      <protection hidden="1"/>
    </xf>
    <xf numFmtId="0" fontId="0" fillId="0" borderId="18" xfId="0" applyFont="1" applyBorder="1" applyAlignment="1" applyProtection="1">
      <alignment vertical="center"/>
      <protection hidden="1"/>
    </xf>
    <xf numFmtId="0" fontId="2" fillId="0" borderId="18" xfId="0" applyFont="1" applyBorder="1" applyAlignment="1" applyProtection="1">
      <alignment/>
      <protection hidden="1"/>
    </xf>
    <xf numFmtId="0" fontId="0" fillId="0" borderId="18" xfId="0" applyBorder="1" applyAlignment="1" applyProtection="1">
      <alignment/>
      <protection hidden="1"/>
    </xf>
    <xf numFmtId="0" fontId="3" fillId="0" borderId="10" xfId="0" applyFont="1" applyBorder="1" applyAlignment="1" applyProtection="1">
      <alignment vertical="center"/>
      <protection hidden="1"/>
    </xf>
    <xf numFmtId="6" fontId="2" fillId="0" borderId="45" xfId="0" applyNumberFormat="1" applyFont="1" applyBorder="1" applyAlignment="1" applyProtection="1">
      <alignment vertical="center"/>
      <protection hidden="1"/>
    </xf>
    <xf numFmtId="6" fontId="2" fillId="0" borderId="65" xfId="0" applyNumberFormat="1" applyFont="1" applyFill="1" applyBorder="1" applyAlignment="1" applyProtection="1">
      <alignment vertical="center"/>
      <protection hidden="1"/>
    </xf>
    <xf numFmtId="6" fontId="2" fillId="0" borderId="68" xfId="0" applyNumberFormat="1" applyFont="1" applyBorder="1" applyAlignment="1" applyProtection="1">
      <alignment vertical="center"/>
      <protection hidden="1"/>
    </xf>
    <xf numFmtId="6" fontId="2" fillId="0" borderId="45" xfId="0" applyNumberFormat="1" applyFont="1" applyFill="1" applyBorder="1" applyAlignment="1" applyProtection="1">
      <alignment vertical="center"/>
      <protection hidden="1"/>
    </xf>
    <xf numFmtId="6" fontId="2" fillId="0" borderId="69" xfId="0" applyNumberFormat="1" applyFont="1" applyFill="1" applyBorder="1" applyAlignment="1" applyProtection="1">
      <alignment/>
      <protection hidden="1"/>
    </xf>
    <xf numFmtId="169" fontId="2" fillId="0" borderId="33" xfId="0" applyNumberFormat="1" applyFont="1" applyFill="1" applyBorder="1" applyAlignment="1" applyProtection="1">
      <alignment vertical="center"/>
      <protection hidden="1"/>
    </xf>
    <xf numFmtId="6" fontId="2" fillId="0" borderId="69" xfId="0" applyNumberFormat="1" applyFont="1" applyFill="1" applyBorder="1" applyAlignment="1" applyProtection="1">
      <alignment/>
      <protection/>
    </xf>
    <xf numFmtId="6" fontId="6" fillId="0" borderId="69" xfId="0" applyNumberFormat="1" applyFont="1" applyFill="1" applyBorder="1" applyAlignment="1" applyProtection="1">
      <alignment/>
      <protection hidden="1"/>
    </xf>
    <xf numFmtId="6" fontId="2" fillId="0" borderId="65" xfId="0" applyNumberFormat="1" applyFont="1" applyFill="1" applyBorder="1" applyAlignment="1" applyProtection="1">
      <alignment horizontal="right" vertical="center"/>
      <protection hidden="1"/>
    </xf>
    <xf numFmtId="6" fontId="2" fillId="0" borderId="68" xfId="0" applyNumberFormat="1" applyFont="1" applyBorder="1" applyAlignment="1" applyProtection="1">
      <alignment horizontal="right" vertical="center"/>
      <protection hidden="1"/>
    </xf>
    <xf numFmtId="6" fontId="2" fillId="0" borderId="49" xfId="0" applyNumberFormat="1" applyFont="1" applyFill="1" applyBorder="1" applyAlignment="1" applyProtection="1">
      <alignment/>
      <protection hidden="1"/>
    </xf>
    <xf numFmtId="169" fontId="2" fillId="0" borderId="44" xfId="0" applyNumberFormat="1" applyFont="1" applyFill="1" applyBorder="1" applyAlignment="1" applyProtection="1">
      <alignment vertical="center"/>
      <protection hidden="1"/>
    </xf>
    <xf numFmtId="6" fontId="2" fillId="33" borderId="71" xfId="0" applyNumberFormat="1" applyFont="1" applyFill="1" applyBorder="1" applyAlignment="1" applyProtection="1">
      <alignment vertical="center"/>
      <protection hidden="1"/>
    </xf>
    <xf numFmtId="6" fontId="2" fillId="33" borderId="68" xfId="0" applyNumberFormat="1" applyFont="1" applyFill="1" applyBorder="1" applyAlignment="1" applyProtection="1">
      <alignment vertical="center"/>
      <protection hidden="1"/>
    </xf>
    <xf numFmtId="6" fontId="2" fillId="0" borderId="65" xfId="0" applyNumberFormat="1" applyFont="1" applyBorder="1" applyAlignment="1" applyProtection="1">
      <alignment vertical="center"/>
      <protection hidden="1"/>
    </xf>
    <xf numFmtId="49" fontId="12" fillId="0" borderId="58" xfId="0" applyNumberFormat="1" applyFont="1" applyFill="1" applyBorder="1" applyAlignment="1">
      <alignment horizontal="center" vertical="center"/>
    </xf>
    <xf numFmtId="0" fontId="6" fillId="0" borderId="10" xfId="0" applyFont="1" applyFill="1" applyBorder="1" applyAlignment="1">
      <alignment vertical="center"/>
    </xf>
    <xf numFmtId="6" fontId="2" fillId="0" borderId="68" xfId="0" applyNumberFormat="1" applyFont="1" applyFill="1" applyBorder="1" applyAlignment="1" applyProtection="1">
      <alignment vertical="center"/>
      <protection hidden="1"/>
    </xf>
    <xf numFmtId="6" fontId="6" fillId="0" borderId="44" xfId="0" applyNumberFormat="1" applyFont="1" applyFill="1" applyBorder="1" applyAlignment="1" applyProtection="1">
      <alignment vertical="center"/>
      <protection hidden="1"/>
    </xf>
    <xf numFmtId="6" fontId="6" fillId="0" borderId="68" xfId="0" applyNumberFormat="1" applyFont="1" applyFill="1" applyBorder="1" applyAlignment="1" applyProtection="1">
      <alignment vertical="center"/>
      <protection hidden="1"/>
    </xf>
    <xf numFmtId="49" fontId="12" fillId="0" borderId="52" xfId="0" applyNumberFormat="1" applyFont="1" applyFill="1" applyBorder="1" applyAlignment="1">
      <alignment vertical="center"/>
    </xf>
    <xf numFmtId="0" fontId="12" fillId="0" borderId="18" xfId="0" applyFont="1" applyFill="1" applyBorder="1" applyAlignment="1">
      <alignment vertical="center"/>
    </xf>
    <xf numFmtId="0" fontId="7" fillId="0" borderId="18" xfId="0" applyFont="1" applyFill="1" applyBorder="1" applyAlignment="1">
      <alignment vertical="center"/>
    </xf>
    <xf numFmtId="49" fontId="6" fillId="0" borderId="20" xfId="0" applyNumberFormat="1" applyFont="1" applyFill="1" applyBorder="1" applyAlignment="1">
      <alignment vertical="center"/>
    </xf>
    <xf numFmtId="0" fontId="3" fillId="0" borderId="12" xfId="0" applyFont="1" applyFill="1" applyBorder="1" applyAlignment="1">
      <alignment vertical="top"/>
    </xf>
    <xf numFmtId="0" fontId="2" fillId="0" borderId="12" xfId="0" applyFont="1" applyFill="1" applyBorder="1" applyAlignment="1">
      <alignment vertical="center"/>
    </xf>
    <xf numFmtId="0" fontId="0" fillId="0" borderId="12" xfId="0" applyFill="1" applyBorder="1" applyAlignment="1">
      <alignment vertical="center"/>
    </xf>
    <xf numFmtId="0" fontId="7" fillId="0" borderId="12" xfId="0" applyFont="1" applyFill="1" applyBorder="1" applyAlignment="1">
      <alignment vertical="center"/>
    </xf>
    <xf numFmtId="49" fontId="8" fillId="0" borderId="20" xfId="0" applyNumberFormat="1" applyFont="1" applyFill="1" applyBorder="1" applyAlignment="1">
      <alignment vertical="center"/>
    </xf>
    <xf numFmtId="0" fontId="0" fillId="0" borderId="12" xfId="0" applyFont="1" applyFill="1" applyBorder="1" applyAlignment="1">
      <alignment vertical="center"/>
    </xf>
    <xf numFmtId="0" fontId="2" fillId="0" borderId="12" xfId="0" applyFont="1" applyFill="1" applyBorder="1" applyAlignment="1">
      <alignment/>
    </xf>
    <xf numFmtId="6" fontId="6" fillId="0" borderId="47" xfId="0" applyNumberFormat="1" applyFont="1" applyFill="1" applyBorder="1" applyAlignment="1" applyProtection="1">
      <alignment/>
      <protection hidden="1"/>
    </xf>
    <xf numFmtId="6" fontId="6" fillId="0" borderId="73" xfId="0" applyNumberFormat="1" applyFont="1" applyFill="1" applyBorder="1" applyAlignment="1" applyProtection="1">
      <alignment/>
      <protection hidden="1"/>
    </xf>
    <xf numFmtId="6" fontId="6" fillId="0" borderId="49" xfId="0" applyNumberFormat="1" applyFont="1" applyFill="1" applyBorder="1" applyAlignment="1" applyProtection="1">
      <alignment/>
      <protection hidden="1"/>
    </xf>
    <xf numFmtId="6" fontId="6" fillId="0" borderId="47" xfId="0" applyNumberFormat="1" applyFont="1" applyFill="1" applyBorder="1" applyAlignment="1" applyProtection="1">
      <alignment vertical="center"/>
      <protection hidden="1"/>
    </xf>
    <xf numFmtId="6" fontId="6" fillId="0" borderId="73" xfId="0" applyNumberFormat="1" applyFont="1" applyFill="1" applyBorder="1" applyAlignment="1" applyProtection="1">
      <alignment vertical="center"/>
      <protection hidden="1"/>
    </xf>
    <xf numFmtId="49" fontId="2" fillId="0" borderId="58" xfId="0" applyNumberFormat="1" applyFont="1" applyFill="1" applyBorder="1" applyAlignment="1">
      <alignment vertical="center"/>
    </xf>
    <xf numFmtId="0" fontId="3" fillId="0" borderId="10" xfId="0" applyFont="1" applyFill="1" applyBorder="1" applyAlignment="1">
      <alignment vertical="center"/>
    </xf>
    <xf numFmtId="49" fontId="0" fillId="0" borderId="10" xfId="0" applyNumberFormat="1" applyFont="1" applyFill="1" applyBorder="1" applyAlignment="1">
      <alignment vertical="top"/>
    </xf>
    <xf numFmtId="49" fontId="12" fillId="0" borderId="53" xfId="0" applyNumberFormat="1" applyFont="1" applyFill="1" applyBorder="1" applyAlignment="1">
      <alignment horizontal="center" vertical="center"/>
    </xf>
    <xf numFmtId="0" fontId="12" fillId="0" borderId="11" xfId="0" applyFont="1" applyFill="1" applyBorder="1" applyAlignment="1">
      <alignment vertical="center"/>
    </xf>
    <xf numFmtId="0" fontId="6" fillId="0" borderId="11" xfId="0" applyFont="1" applyFill="1" applyBorder="1" applyAlignment="1">
      <alignment vertical="center"/>
    </xf>
    <xf numFmtId="0" fontId="7" fillId="0" borderId="18" xfId="0" applyFont="1" applyFill="1" applyBorder="1" applyAlignment="1">
      <alignment horizontal="right" vertical="center"/>
    </xf>
    <xf numFmtId="49" fontId="2" fillId="0" borderId="20" xfId="0" applyNumberFormat="1" applyFont="1" applyFill="1" applyBorder="1" applyAlignment="1">
      <alignment vertical="center"/>
    </xf>
    <xf numFmtId="0" fontId="3" fillId="0" borderId="12" xfId="0" applyFont="1" applyFill="1" applyBorder="1" applyAlignment="1">
      <alignment vertical="center"/>
    </xf>
    <xf numFmtId="49" fontId="0" fillId="0" borderId="12" xfId="0" applyNumberFormat="1" applyFont="1" applyFill="1" applyBorder="1" applyAlignment="1">
      <alignment vertical="top"/>
    </xf>
    <xf numFmtId="6" fontId="6" fillId="0" borderId="44" xfId="0" applyNumberFormat="1" applyFont="1" applyBorder="1" applyAlignment="1" applyProtection="1">
      <alignment vertical="center"/>
      <protection hidden="1"/>
    </xf>
    <xf numFmtId="6" fontId="6" fillId="0" borderId="62" xfId="0" applyNumberFormat="1" applyFont="1" applyFill="1" applyBorder="1" applyAlignment="1" applyProtection="1">
      <alignment vertical="center"/>
      <protection/>
    </xf>
    <xf numFmtId="175" fontId="0" fillId="0" borderId="0" xfId="0" applyNumberFormat="1" applyAlignment="1">
      <alignment/>
    </xf>
    <xf numFmtId="176" fontId="0" fillId="0" borderId="0" xfId="0" applyNumberFormat="1" applyAlignment="1">
      <alignment/>
    </xf>
    <xf numFmtId="49" fontId="12" fillId="0" borderId="62" xfId="0" applyNumberFormat="1" applyFont="1" applyFill="1" applyBorder="1" applyAlignment="1">
      <alignment vertical="center"/>
    </xf>
    <xf numFmtId="169" fontId="6" fillId="0" borderId="62" xfId="0" applyNumberFormat="1" applyFont="1" applyFill="1" applyBorder="1" applyAlignment="1" applyProtection="1">
      <alignment vertical="center"/>
      <protection/>
    </xf>
    <xf numFmtId="0" fontId="0" fillId="0" borderId="0" xfId="0" applyNumberFormat="1" applyAlignment="1">
      <alignment vertical="top"/>
    </xf>
    <xf numFmtId="6" fontId="2" fillId="0" borderId="69" xfId="0" applyNumberFormat="1" applyFont="1" applyFill="1" applyBorder="1" applyAlignment="1" applyProtection="1">
      <alignment horizontal="right"/>
      <protection hidden="1"/>
    </xf>
    <xf numFmtId="6" fontId="6" fillId="0" borderId="33" xfId="0" applyNumberFormat="1" applyFont="1" applyBorder="1" applyAlignment="1" applyProtection="1">
      <alignment horizontal="right" vertical="center"/>
      <protection hidden="1"/>
    </xf>
    <xf numFmtId="6" fontId="6" fillId="0" borderId="33" xfId="0" applyNumberFormat="1" applyFont="1" applyFill="1" applyBorder="1" applyAlignment="1" applyProtection="1">
      <alignment vertical="center"/>
      <protection hidden="1"/>
    </xf>
    <xf numFmtId="6" fontId="12" fillId="0" borderId="44" xfId="0" applyNumberFormat="1" applyFont="1" applyFill="1" applyBorder="1" applyAlignment="1" applyProtection="1">
      <alignment horizontal="right" vertical="center"/>
      <protection hidden="1"/>
    </xf>
    <xf numFmtId="169" fontId="12" fillId="0" borderId="33" xfId="0" applyNumberFormat="1" applyFont="1" applyFill="1" applyBorder="1" applyAlignment="1" applyProtection="1">
      <alignment horizontal="right" vertical="center"/>
      <protection hidden="1"/>
    </xf>
    <xf numFmtId="169" fontId="12" fillId="0" borderId="15" xfId="0" applyNumberFormat="1" applyFont="1" applyFill="1" applyBorder="1" applyAlignment="1" applyProtection="1">
      <alignment horizontal="right" vertical="center"/>
      <protection hidden="1"/>
    </xf>
    <xf numFmtId="169" fontId="12" fillId="0" borderId="47" xfId="0" applyNumberFormat="1" applyFont="1" applyFill="1" applyBorder="1" applyAlignment="1" applyProtection="1">
      <alignment horizontal="right" vertical="center"/>
      <protection hidden="1"/>
    </xf>
    <xf numFmtId="6" fontId="2" fillId="0" borderId="33" xfId="0" applyNumberFormat="1" applyFont="1" applyFill="1" applyBorder="1" applyAlignment="1" applyProtection="1">
      <alignment vertical="center"/>
      <protection hidden="1"/>
    </xf>
    <xf numFmtId="0" fontId="0" fillId="0" borderId="0" xfId="0" applyFont="1" applyAlignment="1">
      <alignment horizontal="right" vertical="center"/>
    </xf>
    <xf numFmtId="6" fontId="2" fillId="0" borderId="36" xfId="0" applyNumberFormat="1" applyFont="1" applyBorder="1" applyAlignment="1" applyProtection="1">
      <alignment vertical="center"/>
      <protection hidden="1"/>
    </xf>
    <xf numFmtId="0" fontId="2" fillId="33" borderId="33" xfId="0" applyFont="1" applyFill="1" applyBorder="1" applyAlignment="1" applyProtection="1">
      <alignment vertical="center"/>
      <protection hidden="1"/>
    </xf>
    <xf numFmtId="6" fontId="2" fillId="0" borderId="35" xfId="0" applyNumberFormat="1"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xf>
    <xf numFmtId="0" fontId="26" fillId="0" borderId="0" xfId="0" applyFont="1" applyAlignment="1">
      <alignment horizontal="center"/>
    </xf>
    <xf numFmtId="0" fontId="0" fillId="0" borderId="0" xfId="0" applyFont="1" applyAlignment="1" applyProtection="1">
      <alignment vertical="center"/>
      <protection hidden="1"/>
    </xf>
    <xf numFmtId="6" fontId="2" fillId="33" borderId="17" xfId="0" applyNumberFormat="1" applyFont="1" applyFill="1" applyBorder="1" applyAlignment="1" applyProtection="1">
      <alignment vertical="center"/>
      <protection hidden="1"/>
    </xf>
    <xf numFmtId="6" fontId="0" fillId="0" borderId="17" xfId="0" applyNumberFormat="1" applyFont="1" applyBorder="1" applyAlignment="1" applyProtection="1">
      <alignment horizontal="right" vertical="center"/>
      <protection hidden="1"/>
    </xf>
    <xf numFmtId="6" fontId="2" fillId="0" borderId="24" xfId="0" applyNumberFormat="1" applyFont="1" applyBorder="1" applyAlignment="1" applyProtection="1">
      <alignment/>
      <protection hidden="1"/>
    </xf>
    <xf numFmtId="6" fontId="2" fillId="0" borderId="17" xfId="0" applyNumberFormat="1" applyFont="1" applyBorder="1" applyAlignment="1" applyProtection="1">
      <alignment vertical="center"/>
      <protection hidden="1"/>
    </xf>
    <xf numFmtId="0" fontId="0" fillId="0" borderId="10" xfId="0" applyFont="1" applyBorder="1" applyAlignment="1" applyProtection="1">
      <alignment horizontal="left" vertical="top"/>
      <protection hidden="1"/>
    </xf>
    <xf numFmtId="0" fontId="0" fillId="0" borderId="11" xfId="0" applyFont="1" applyBorder="1" applyAlignment="1" applyProtection="1">
      <alignment vertical="top"/>
      <protection hidden="1"/>
    </xf>
    <xf numFmtId="0" fontId="0" fillId="0" borderId="11" xfId="0" applyBorder="1" applyAlignment="1" applyProtection="1">
      <alignment vertical="top"/>
      <protection hidden="1"/>
    </xf>
    <xf numFmtId="49" fontId="12" fillId="0" borderId="58" xfId="0" applyNumberFormat="1" applyFont="1" applyFill="1" applyBorder="1" applyAlignment="1" applyProtection="1">
      <alignment horizontal="center" vertical="center"/>
      <protection hidden="1"/>
    </xf>
    <xf numFmtId="0" fontId="12" fillId="0" borderId="10" xfId="0" applyFont="1" applyFill="1" applyBorder="1" applyAlignment="1" applyProtection="1">
      <alignment vertical="center"/>
      <protection hidden="1"/>
    </xf>
    <xf numFmtId="0" fontId="6" fillId="0" borderId="10" xfId="0" applyFont="1" applyFill="1" applyBorder="1" applyAlignment="1" applyProtection="1">
      <alignment vertical="center"/>
      <protection hidden="1"/>
    </xf>
    <xf numFmtId="0" fontId="2" fillId="0" borderId="10" xfId="0" applyFont="1" applyFill="1" applyBorder="1" applyAlignment="1" applyProtection="1">
      <alignment/>
      <protection hidden="1"/>
    </xf>
    <xf numFmtId="0" fontId="0" fillId="0" borderId="10" xfId="0" applyFill="1" applyBorder="1" applyAlignment="1" applyProtection="1">
      <alignment/>
      <protection hidden="1"/>
    </xf>
    <xf numFmtId="0" fontId="0" fillId="0" borderId="10" xfId="0" applyFill="1" applyBorder="1" applyAlignment="1" applyProtection="1">
      <alignment horizontal="right"/>
      <protection hidden="1"/>
    </xf>
    <xf numFmtId="6" fontId="0" fillId="0" borderId="17" xfId="0" applyNumberFormat="1" applyFont="1" applyFill="1" applyBorder="1" applyAlignment="1" applyProtection="1">
      <alignment horizontal="right" vertical="center"/>
      <protection hidden="1"/>
    </xf>
    <xf numFmtId="6" fontId="0" fillId="33" borderId="17" xfId="0" applyNumberFormat="1" applyFont="1" applyFill="1" applyBorder="1" applyAlignment="1" applyProtection="1">
      <alignment horizontal="right" vertical="center"/>
      <protection hidden="1"/>
    </xf>
    <xf numFmtId="49" fontId="0" fillId="0" borderId="10" xfId="0" applyNumberFormat="1" applyFont="1" applyBorder="1" applyAlignment="1" applyProtection="1">
      <alignment vertical="center"/>
      <protection hidden="1"/>
    </xf>
    <xf numFmtId="0" fontId="0" fillId="0" borderId="0" xfId="0" applyAlignment="1" applyProtection="1">
      <alignment vertical="center"/>
      <protection hidden="1"/>
    </xf>
    <xf numFmtId="49" fontId="2" fillId="0" borderId="53" xfId="0" applyNumberFormat="1" applyFont="1" applyBorder="1" applyAlignment="1" applyProtection="1">
      <alignment vertical="center"/>
      <protection hidden="1"/>
    </xf>
    <xf numFmtId="49" fontId="0" fillId="0" borderId="11" xfId="0" applyNumberFormat="1" applyFont="1" applyBorder="1" applyAlignment="1" applyProtection="1">
      <alignment vertical="center"/>
      <protection hidden="1"/>
    </xf>
    <xf numFmtId="0" fontId="0" fillId="0" borderId="11" xfId="0" applyBorder="1" applyAlignment="1" applyProtection="1">
      <alignment vertical="center"/>
      <protection hidden="1"/>
    </xf>
    <xf numFmtId="6" fontId="2" fillId="0" borderId="46" xfId="0" applyNumberFormat="1" applyFont="1" applyBorder="1" applyAlignment="1" applyProtection="1">
      <alignment vertical="center"/>
      <protection hidden="1"/>
    </xf>
    <xf numFmtId="6" fontId="0" fillId="0" borderId="46" xfId="0" applyNumberFormat="1" applyFont="1" applyBorder="1" applyAlignment="1" applyProtection="1">
      <alignment horizontal="right" vertical="center"/>
      <protection hidden="1"/>
    </xf>
    <xf numFmtId="49" fontId="0" fillId="0" borderId="18" xfId="0" applyNumberFormat="1" applyFont="1" applyBorder="1" applyAlignment="1" applyProtection="1">
      <alignment vertical="center"/>
      <protection hidden="1"/>
    </xf>
    <xf numFmtId="0" fontId="0" fillId="0" borderId="18" xfId="0" applyBorder="1" applyAlignment="1" applyProtection="1">
      <alignment vertical="center"/>
      <protection hidden="1"/>
    </xf>
    <xf numFmtId="6" fontId="0" fillId="0" borderId="24" xfId="0" applyNumberFormat="1" applyFont="1" applyBorder="1" applyAlignment="1" applyProtection="1">
      <alignment horizontal="right" vertical="center"/>
      <protection hidden="1"/>
    </xf>
    <xf numFmtId="49" fontId="0" fillId="0" borderId="10" xfId="0" applyNumberFormat="1" applyFont="1" applyBorder="1" applyAlignment="1" applyProtection="1">
      <alignment vertical="top"/>
      <protection hidden="1"/>
    </xf>
    <xf numFmtId="49" fontId="12" fillId="0" borderId="19" xfId="0" applyNumberFormat="1" applyFont="1" applyFill="1" applyBorder="1" applyAlignment="1" applyProtection="1">
      <alignment vertical="center"/>
      <protection hidden="1"/>
    </xf>
    <xf numFmtId="0" fontId="12" fillId="0" borderId="19" xfId="0" applyFont="1" applyFill="1" applyBorder="1" applyAlignment="1" applyProtection="1">
      <alignment vertical="center"/>
      <protection hidden="1"/>
    </xf>
    <xf numFmtId="0" fontId="12" fillId="0" borderId="19" xfId="0" applyFont="1" applyFill="1" applyBorder="1" applyAlignment="1" applyProtection="1">
      <alignment/>
      <protection hidden="1"/>
    </xf>
    <xf numFmtId="0" fontId="2" fillId="0" borderId="19" xfId="0" applyFont="1" applyFill="1" applyBorder="1" applyAlignment="1" applyProtection="1">
      <alignment/>
      <protection hidden="1"/>
    </xf>
    <xf numFmtId="0" fontId="0" fillId="0" borderId="19" xfId="0" applyFill="1" applyBorder="1" applyAlignment="1" applyProtection="1">
      <alignment/>
      <protection hidden="1"/>
    </xf>
    <xf numFmtId="0" fontId="0" fillId="0" borderId="19" xfId="0" applyFill="1" applyBorder="1" applyAlignment="1" applyProtection="1">
      <alignment vertical="center"/>
      <protection hidden="1"/>
    </xf>
    <xf numFmtId="6" fontId="6" fillId="0" borderId="19" xfId="0" applyNumberFormat="1" applyFont="1" applyFill="1" applyBorder="1" applyAlignment="1" applyProtection="1">
      <alignment vertical="center"/>
      <protection hidden="1"/>
    </xf>
    <xf numFmtId="0" fontId="10" fillId="0" borderId="0" xfId="0" applyFont="1" applyBorder="1" applyAlignment="1" applyProtection="1">
      <alignment/>
      <protection hidden="1"/>
    </xf>
    <xf numFmtId="0" fontId="6" fillId="0" borderId="0" xfId="0" applyFont="1" applyBorder="1" applyAlignment="1" applyProtection="1">
      <alignment horizontal="left" vertical="center"/>
      <protection hidden="1"/>
    </xf>
    <xf numFmtId="0" fontId="0" fillId="0" borderId="0" xfId="0" applyBorder="1" applyAlignment="1" applyProtection="1">
      <alignment/>
      <protection hidden="1"/>
    </xf>
    <xf numFmtId="49" fontId="12" fillId="0" borderId="10" xfId="0" applyNumberFormat="1" applyFont="1" applyFill="1" applyBorder="1" applyAlignment="1" applyProtection="1">
      <alignment vertical="center"/>
      <protection hidden="1"/>
    </xf>
    <xf numFmtId="0" fontId="12" fillId="0" borderId="10" xfId="0" applyFont="1" applyFill="1" applyBorder="1" applyAlignment="1" applyProtection="1">
      <alignment/>
      <protection hidden="1"/>
    </xf>
    <xf numFmtId="0" fontId="0" fillId="0" borderId="10" xfId="0" applyFill="1" applyBorder="1" applyAlignment="1" applyProtection="1">
      <alignment vertical="center"/>
      <protection hidden="1"/>
    </xf>
    <xf numFmtId="6" fontId="6" fillId="0" borderId="10" xfId="0" applyNumberFormat="1" applyFont="1" applyFill="1" applyBorder="1" applyAlignment="1" applyProtection="1">
      <alignment vertical="center"/>
      <protection hidden="1"/>
    </xf>
    <xf numFmtId="6" fontId="2" fillId="33" borderId="46" xfId="0" applyNumberFormat="1" applyFont="1" applyFill="1" applyBorder="1" applyAlignment="1" applyProtection="1">
      <alignment vertical="center"/>
      <protection hidden="1"/>
    </xf>
    <xf numFmtId="49" fontId="6" fillId="0" borderId="53" xfId="0" applyNumberFormat="1" applyFont="1" applyFill="1" applyBorder="1" applyAlignment="1" applyProtection="1">
      <alignment horizontal="center" vertical="center"/>
      <protection hidden="1"/>
    </xf>
    <xf numFmtId="0" fontId="0" fillId="0" borderId="11" xfId="0" applyFont="1" applyBorder="1" applyAlignment="1" applyProtection="1">
      <alignment vertical="center"/>
      <protection hidden="1"/>
    </xf>
    <xf numFmtId="0" fontId="2" fillId="0" borderId="11" xfId="0" applyFont="1" applyFill="1" applyBorder="1" applyAlignment="1" applyProtection="1">
      <alignment/>
      <protection hidden="1"/>
    </xf>
    <xf numFmtId="0" fontId="0" fillId="0" borderId="11" xfId="0" applyFill="1" applyBorder="1" applyAlignment="1" applyProtection="1">
      <alignment/>
      <protection hidden="1"/>
    </xf>
    <xf numFmtId="0" fontId="0" fillId="0" borderId="11" xfId="0" applyFill="1" applyBorder="1" applyAlignment="1" applyProtection="1">
      <alignment horizontal="right"/>
      <protection hidden="1"/>
    </xf>
    <xf numFmtId="0" fontId="7" fillId="0" borderId="10"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0" xfId="0" applyFill="1" applyBorder="1" applyAlignment="1" applyProtection="1">
      <alignment horizontal="right"/>
      <protection hidden="1"/>
    </xf>
    <xf numFmtId="0" fontId="7" fillId="0" borderId="11" xfId="0" applyFont="1" applyBorder="1" applyAlignment="1" applyProtection="1">
      <alignment vertical="center"/>
      <protection hidden="1"/>
    </xf>
    <xf numFmtId="6" fontId="0" fillId="0" borderId="46" xfId="0" applyNumberFormat="1" applyFont="1" applyFill="1" applyBorder="1" applyAlignment="1" applyProtection="1">
      <alignment horizontal="right" vertical="center"/>
      <protection hidden="1"/>
    </xf>
    <xf numFmtId="49"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protection hidden="1"/>
    </xf>
    <xf numFmtId="0" fontId="0" fillId="0" borderId="0" xfId="0" applyFill="1" applyBorder="1" applyAlignment="1" applyProtection="1">
      <alignment/>
      <protection hidden="1"/>
    </xf>
    <xf numFmtId="6" fontId="0" fillId="0" borderId="0"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169" fontId="6" fillId="0" borderId="19" xfId="0" applyNumberFormat="1" applyFont="1" applyFill="1" applyBorder="1" applyAlignment="1" applyProtection="1">
      <alignment vertical="center"/>
      <protection/>
    </xf>
    <xf numFmtId="6" fontId="2" fillId="0" borderId="35" xfId="0" applyNumberFormat="1" applyFont="1" applyBorder="1" applyAlignment="1" applyProtection="1">
      <alignment vertical="center"/>
      <protection locked="0"/>
    </xf>
    <xf numFmtId="0" fontId="0" fillId="0" borderId="0" xfId="0" applyAlignment="1" applyProtection="1">
      <alignment/>
      <protection locked="0"/>
    </xf>
    <xf numFmtId="169" fontId="6" fillId="0" borderId="10" xfId="0" applyNumberFormat="1" applyFont="1" applyFill="1" applyBorder="1" applyAlignment="1" applyProtection="1">
      <alignment vertical="center"/>
      <protection/>
    </xf>
    <xf numFmtId="0" fontId="22" fillId="0" borderId="0" xfId="0" applyFont="1" applyAlignment="1">
      <alignment/>
    </xf>
    <xf numFmtId="14" fontId="2" fillId="0" borderId="0" xfId="0" applyNumberFormat="1" applyFont="1" applyAlignment="1" applyProtection="1">
      <alignment horizontal="centerContinuous"/>
      <protection hidden="1"/>
    </xf>
    <xf numFmtId="0" fontId="0" fillId="0" borderId="74" xfId="0" applyFont="1" applyBorder="1" applyAlignment="1">
      <alignment horizontal="center"/>
    </xf>
    <xf numFmtId="0" fontId="0" fillId="0" borderId="54" xfId="0" applyFont="1" applyBorder="1" applyAlignment="1">
      <alignment horizontal="center"/>
    </xf>
    <xf numFmtId="0" fontId="8" fillId="0" borderId="19" xfId="0" applyFont="1" applyBorder="1" applyAlignment="1">
      <alignment/>
    </xf>
    <xf numFmtId="0" fontId="0" fillId="0" borderId="14" xfId="0" applyFont="1" applyBorder="1" applyAlignment="1">
      <alignment/>
    </xf>
    <xf numFmtId="0" fontId="0" fillId="0" borderId="75" xfId="0" applyFont="1" applyBorder="1" applyAlignment="1">
      <alignment horizontal="center"/>
    </xf>
    <xf numFmtId="0" fontId="0" fillId="0" borderId="66" xfId="0" applyFont="1" applyBorder="1" applyAlignment="1">
      <alignment horizontal="center"/>
    </xf>
    <xf numFmtId="0" fontId="8" fillId="0" borderId="0" xfId="0" applyFont="1" applyBorder="1" applyAlignment="1">
      <alignment/>
    </xf>
    <xf numFmtId="0" fontId="0" fillId="0" borderId="31" xfId="0" applyFont="1" applyBorder="1" applyAlignment="1">
      <alignment/>
    </xf>
    <xf numFmtId="0" fontId="0" fillId="0" borderId="76" xfId="0" applyFont="1" applyBorder="1" applyAlignment="1">
      <alignment/>
    </xf>
    <xf numFmtId="0" fontId="0" fillId="0" borderId="44" xfId="0" applyFont="1" applyBorder="1" applyAlignment="1">
      <alignment/>
    </xf>
    <xf numFmtId="0" fontId="8" fillId="0" borderId="10" xfId="0" applyFont="1" applyBorder="1" applyAlignment="1">
      <alignment/>
    </xf>
    <xf numFmtId="0" fontId="0" fillId="0" borderId="77" xfId="0" applyFont="1" applyBorder="1" applyAlignment="1" applyProtection="1">
      <alignment vertical="center"/>
      <protection hidden="1"/>
    </xf>
    <xf numFmtId="0" fontId="0" fillId="0" borderId="49" xfId="0" applyFont="1" applyBorder="1" applyAlignment="1" applyProtection="1">
      <alignment vertical="center"/>
      <protection hidden="1"/>
    </xf>
    <xf numFmtId="0" fontId="8" fillId="0" borderId="18" xfId="0" applyFont="1" applyBorder="1" applyAlignment="1">
      <alignment/>
    </xf>
    <xf numFmtId="0" fontId="0" fillId="0" borderId="76" xfId="0" applyFont="1" applyBorder="1" applyAlignment="1" applyProtection="1">
      <alignment vertical="center"/>
      <protection hidden="1"/>
    </xf>
    <xf numFmtId="0" fontId="0" fillId="0" borderId="44" xfId="0" applyFont="1" applyBorder="1" applyAlignment="1" applyProtection="1">
      <alignment vertical="center"/>
      <protection hidden="1"/>
    </xf>
    <xf numFmtId="49" fontId="0" fillId="0" borderId="10" xfId="0" applyNumberFormat="1" applyFont="1" applyBorder="1" applyAlignment="1">
      <alignment horizontal="center"/>
    </xf>
    <xf numFmtId="0" fontId="8" fillId="0" borderId="11" xfId="0" applyFont="1" applyBorder="1" applyAlignment="1">
      <alignment/>
    </xf>
    <xf numFmtId="0" fontId="0" fillId="0" borderId="75" xfId="0" applyFont="1" applyBorder="1" applyAlignment="1" applyProtection="1">
      <alignment vertical="center"/>
      <protection hidden="1"/>
    </xf>
    <xf numFmtId="0" fontId="0" fillId="0" borderId="66" xfId="0" applyFont="1" applyBorder="1" applyAlignment="1" applyProtection="1">
      <alignment vertical="center"/>
      <protection hidden="1"/>
    </xf>
    <xf numFmtId="49" fontId="0" fillId="0" borderId="0" xfId="0" applyNumberFormat="1" applyFont="1" applyBorder="1" applyAlignment="1">
      <alignment horizontal="center"/>
    </xf>
    <xf numFmtId="0" fontId="25" fillId="0" borderId="16" xfId="0" applyFont="1" applyBorder="1" applyAlignment="1" applyProtection="1">
      <alignment horizontal="centerContinuous" vertical="center"/>
      <protection hidden="1"/>
    </xf>
    <xf numFmtId="0" fontId="0" fillId="0" borderId="30"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58"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5" fillId="0" borderId="30" xfId="0" applyFont="1" applyBorder="1" applyAlignment="1" applyProtection="1">
      <alignment horizontal="centerContinuous" vertical="center"/>
      <protection hidden="1"/>
    </xf>
    <xf numFmtId="49" fontId="27" fillId="0" borderId="18" xfId="0" applyNumberFormat="1" applyFont="1" applyBorder="1" applyAlignment="1">
      <alignment horizontal="center"/>
    </xf>
    <xf numFmtId="0" fontId="27" fillId="0" borderId="18" xfId="0" applyFont="1" applyBorder="1" applyAlignment="1">
      <alignment/>
    </xf>
    <xf numFmtId="49" fontId="27" fillId="0" borderId="10" xfId="0" applyNumberFormat="1" applyFont="1" applyBorder="1" applyAlignment="1">
      <alignment horizontal="center"/>
    </xf>
    <xf numFmtId="0" fontId="27" fillId="0" borderId="10" xfId="0" applyFont="1" applyBorder="1" applyAlignment="1">
      <alignment/>
    </xf>
    <xf numFmtId="49" fontId="27" fillId="0" borderId="11" xfId="0" applyNumberFormat="1" applyFont="1" applyBorder="1" applyAlignment="1">
      <alignment horizontal="center"/>
    </xf>
    <xf numFmtId="0" fontId="27" fillId="0" borderId="11" xfId="0" applyFont="1" applyBorder="1" applyAlignment="1">
      <alignment/>
    </xf>
    <xf numFmtId="49" fontId="27" fillId="0" borderId="0" xfId="0" applyNumberFormat="1" applyFont="1" applyBorder="1" applyAlignment="1">
      <alignment horizontal="center"/>
    </xf>
    <xf numFmtId="0" fontId="27" fillId="0" borderId="0" xfId="0" applyFont="1" applyBorder="1" applyAlignment="1">
      <alignment/>
    </xf>
    <xf numFmtId="0" fontId="27" fillId="0" borderId="0" xfId="0" applyFont="1" applyFill="1" applyBorder="1" applyAlignment="1">
      <alignment/>
    </xf>
    <xf numFmtId="0" fontId="25" fillId="0" borderId="17" xfId="0" applyFont="1" applyBorder="1" applyAlignment="1" applyProtection="1">
      <alignment horizontal="centerContinuous" vertical="center"/>
      <protection hidden="1"/>
    </xf>
    <xf numFmtId="0" fontId="27" fillId="0" borderId="10" xfId="0" applyFont="1" applyFill="1" applyBorder="1" applyAlignment="1">
      <alignment/>
    </xf>
    <xf numFmtId="0" fontId="0" fillId="0" borderId="78" xfId="0" applyFont="1" applyBorder="1" applyAlignment="1" applyProtection="1">
      <alignment vertical="center"/>
      <protection hidden="1"/>
    </xf>
    <xf numFmtId="0" fontId="0" fillId="0" borderId="79" xfId="0" applyFont="1" applyBorder="1" applyAlignment="1" applyProtection="1">
      <alignment vertical="center"/>
      <protection hidden="1"/>
    </xf>
    <xf numFmtId="0" fontId="8" fillId="0" borderId="61" xfId="0" applyFont="1" applyBorder="1" applyAlignment="1">
      <alignment/>
    </xf>
    <xf numFmtId="0" fontId="27" fillId="0" borderId="61" xfId="0" applyFont="1" applyBorder="1" applyAlignment="1">
      <alignment/>
    </xf>
    <xf numFmtId="0" fontId="0" fillId="0" borderId="61" xfId="0" applyFont="1" applyBorder="1" applyAlignment="1">
      <alignment/>
    </xf>
    <xf numFmtId="0" fontId="0" fillId="0" borderId="80" xfId="0" applyFont="1" applyBorder="1" applyAlignment="1">
      <alignment/>
    </xf>
    <xf numFmtId="49" fontId="0" fillId="0" borderId="19" xfId="0" applyNumberFormat="1" applyFont="1" applyBorder="1" applyAlignment="1">
      <alignment horizontal="center"/>
    </xf>
    <xf numFmtId="49" fontId="27" fillId="0" borderId="61" xfId="0" applyNumberFormat="1" applyFont="1" applyBorder="1" applyAlignment="1">
      <alignment horizontal="center"/>
    </xf>
    <xf numFmtId="0" fontId="25" fillId="0" borderId="58" xfId="0" applyFont="1" applyBorder="1" applyAlignment="1" applyProtection="1">
      <alignment horizontal="centerContinuous" vertical="center"/>
      <protection hidden="1"/>
    </xf>
    <xf numFmtId="6" fontId="12" fillId="0" borderId="55" xfId="0" applyNumberFormat="1" applyFont="1" applyBorder="1" applyAlignment="1" applyProtection="1">
      <alignment/>
      <protection hidden="1"/>
    </xf>
    <xf numFmtId="6" fontId="7" fillId="0" borderId="65" xfId="0" applyNumberFormat="1" applyFont="1" applyFill="1" applyBorder="1" applyAlignment="1" applyProtection="1">
      <alignment vertical="center"/>
      <protection hidden="1"/>
    </xf>
    <xf numFmtId="6" fontId="7" fillId="0" borderId="69" xfId="0" applyNumberFormat="1" applyFont="1" applyFill="1" applyBorder="1" applyAlignment="1" applyProtection="1">
      <alignment vertical="center"/>
      <protection hidden="1"/>
    </xf>
    <xf numFmtId="6" fontId="7" fillId="0" borderId="40" xfId="0" applyNumberFormat="1" applyFont="1" applyBorder="1" applyAlignment="1" applyProtection="1">
      <alignment vertical="center"/>
      <protection hidden="1"/>
    </xf>
    <xf numFmtId="6" fontId="12" fillId="0" borderId="68" xfId="0" applyNumberFormat="1" applyFont="1" applyBorder="1" applyAlignment="1" applyProtection="1">
      <alignment vertical="center"/>
      <protection hidden="1"/>
    </xf>
    <xf numFmtId="0" fontId="20" fillId="0" borderId="52" xfId="0" applyFont="1" applyBorder="1" applyAlignment="1" applyProtection="1">
      <alignment horizontal="centerContinuous" vertical="center"/>
      <protection hidden="1"/>
    </xf>
    <xf numFmtId="0" fontId="20" fillId="0" borderId="24" xfId="0" applyFont="1" applyBorder="1" applyAlignment="1" applyProtection="1">
      <alignment horizontal="centerContinuous" vertical="center"/>
      <protection hidden="1"/>
    </xf>
    <xf numFmtId="0" fontId="0" fillId="0" borderId="29" xfId="0" applyFill="1" applyBorder="1" applyAlignment="1">
      <alignment/>
    </xf>
    <xf numFmtId="0" fontId="0" fillId="0" borderId="32" xfId="0" applyFill="1" applyBorder="1" applyAlignment="1">
      <alignment/>
    </xf>
    <xf numFmtId="0" fontId="0" fillId="0" borderId="25" xfId="0" applyFill="1" applyBorder="1" applyAlignment="1">
      <alignment/>
    </xf>
    <xf numFmtId="0" fontId="27" fillId="0" borderId="23" xfId="0" applyFont="1" applyBorder="1" applyAlignment="1">
      <alignment/>
    </xf>
    <xf numFmtId="0" fontId="27" fillId="0" borderId="23" xfId="0" applyFont="1" applyFill="1" applyBorder="1" applyAlignment="1">
      <alignment/>
    </xf>
    <xf numFmtId="0" fontId="27" fillId="0" borderId="22" xfId="0" applyFont="1" applyFill="1" applyBorder="1" applyAlignment="1">
      <alignment vertical="top"/>
    </xf>
    <xf numFmtId="49" fontId="27" fillId="0" borderId="22" xfId="0" applyNumberFormat="1" applyFont="1" applyBorder="1" applyAlignment="1">
      <alignment vertical="top"/>
    </xf>
    <xf numFmtId="0" fontId="27" fillId="0" borderId="21" xfId="0" applyFont="1" applyFill="1" applyBorder="1" applyAlignment="1">
      <alignment vertical="top"/>
    </xf>
    <xf numFmtId="0" fontId="30" fillId="0" borderId="0" xfId="53" applyFont="1" applyAlignment="1" applyProtection="1">
      <alignment/>
      <protection/>
    </xf>
    <xf numFmtId="0" fontId="7" fillId="0" borderId="0" xfId="0" applyFont="1" applyAlignment="1" applyProtection="1">
      <alignment/>
      <protection/>
    </xf>
    <xf numFmtId="0" fontId="2" fillId="0" borderId="18" xfId="0" applyFont="1" applyBorder="1" applyAlignment="1" applyProtection="1">
      <alignment/>
      <protection/>
    </xf>
    <xf numFmtId="0" fontId="7" fillId="0" borderId="16" xfId="0" applyFont="1" applyBorder="1" applyAlignment="1" applyProtection="1">
      <alignment/>
      <protection/>
    </xf>
    <xf numFmtId="0" fontId="23" fillId="33" borderId="34" xfId="0" applyFont="1" applyFill="1" applyBorder="1" applyAlignment="1" applyProtection="1">
      <alignment vertical="center"/>
      <protection hidden="1"/>
    </xf>
    <xf numFmtId="6" fontId="23" fillId="33" borderId="50" xfId="0" applyNumberFormat="1" applyFont="1" applyFill="1" applyBorder="1" applyAlignment="1" applyProtection="1">
      <alignment vertical="center"/>
      <protection hidden="1"/>
    </xf>
    <xf numFmtId="0" fontId="26" fillId="0" borderId="24" xfId="0" applyFont="1" applyBorder="1" applyAlignment="1" applyProtection="1">
      <alignment horizontal="center"/>
      <protection hidden="1"/>
    </xf>
    <xf numFmtId="0" fontId="26" fillId="0" borderId="17" xfId="0" applyFont="1" applyBorder="1" applyAlignment="1" applyProtection="1">
      <alignment horizontal="center"/>
      <protection hidden="1"/>
    </xf>
    <xf numFmtId="0" fontId="26" fillId="0" borderId="16" xfId="0" applyFont="1" applyBorder="1" applyAlignment="1" applyProtection="1">
      <alignment horizontal="center"/>
      <protection hidden="1"/>
    </xf>
    <xf numFmtId="0" fontId="0" fillId="0" borderId="17" xfId="0" applyBorder="1" applyAlignment="1" applyProtection="1">
      <alignment/>
      <protection hidden="1"/>
    </xf>
    <xf numFmtId="0" fontId="0" fillId="0" borderId="16" xfId="0" applyBorder="1" applyAlignment="1" applyProtection="1">
      <alignment/>
      <protection hidden="1"/>
    </xf>
    <xf numFmtId="6" fontId="6" fillId="0" borderId="35" xfId="0" applyNumberFormat="1" applyFont="1" applyFill="1" applyBorder="1" applyAlignment="1" applyProtection="1">
      <alignment vertical="center"/>
      <protection hidden="1"/>
    </xf>
    <xf numFmtId="169" fontId="2" fillId="33" borderId="44" xfId="0" applyNumberFormat="1" applyFont="1" applyFill="1" applyBorder="1" applyAlignment="1" applyProtection="1">
      <alignment vertical="center"/>
      <protection/>
    </xf>
    <xf numFmtId="0" fontId="0" fillId="0" borderId="0" xfId="0" applyAlignment="1" applyProtection="1">
      <alignment/>
      <protection hidden="1" locked="0"/>
    </xf>
    <xf numFmtId="0" fontId="6" fillId="0" borderId="70" xfId="0" applyFont="1" applyBorder="1" applyAlignment="1">
      <alignment horizontal="centerContinuous" vertical="center"/>
    </xf>
    <xf numFmtId="0" fontId="6" fillId="0" borderId="64" xfId="0" applyFont="1" applyBorder="1" applyAlignment="1">
      <alignment horizontal="centerContinuous" vertical="center"/>
    </xf>
    <xf numFmtId="0" fontId="0" fillId="0" borderId="10" xfId="0" applyBorder="1" applyAlignment="1">
      <alignment wrapText="1"/>
    </xf>
    <xf numFmtId="0" fontId="0" fillId="0" borderId="17" xfId="0" applyBorder="1" applyAlignment="1">
      <alignment wrapText="1"/>
    </xf>
    <xf numFmtId="0" fontId="8" fillId="0" borderId="11" xfId="0" applyFont="1" applyBorder="1" applyAlignment="1">
      <alignment vertical="top" wrapText="1"/>
    </xf>
    <xf numFmtId="0" fontId="8" fillId="0" borderId="46" xfId="0" applyFont="1" applyBorder="1" applyAlignment="1">
      <alignment vertical="top" wrapText="1"/>
    </xf>
    <xf numFmtId="0" fontId="0" fillId="0" borderId="11" xfId="0" applyBorder="1" applyAlignment="1">
      <alignment vertical="center" wrapText="1"/>
    </xf>
    <xf numFmtId="0" fontId="0" fillId="0" borderId="46" xfId="0" applyBorder="1" applyAlignment="1">
      <alignment vertical="center" wrapText="1"/>
    </xf>
    <xf numFmtId="0" fontId="0" fillId="0" borderId="11" xfId="0" applyFont="1" applyBorder="1" applyAlignment="1">
      <alignment vertical="top" wrapText="1"/>
    </xf>
    <xf numFmtId="0" fontId="0" fillId="0" borderId="46" xfId="0" applyFont="1" applyBorder="1" applyAlignment="1">
      <alignment vertical="top" wrapText="1"/>
    </xf>
    <xf numFmtId="0" fontId="28" fillId="0" borderId="52" xfId="0" applyFont="1" applyBorder="1" applyAlignment="1" applyProtection="1">
      <alignment horizontal="centerContinuous" vertical="center"/>
      <protection hidden="1"/>
    </xf>
    <xf numFmtId="0" fontId="28" fillId="0" borderId="24" xfId="0" applyFont="1" applyBorder="1" applyAlignment="1" applyProtection="1">
      <alignment horizontal="centerContinuous" vertical="center"/>
      <protection hidden="1"/>
    </xf>
    <xf numFmtId="0" fontId="22" fillId="0" borderId="0" xfId="0" applyFont="1" applyAlignment="1" applyProtection="1">
      <alignment horizontal="left"/>
      <protection hidden="1"/>
    </xf>
    <xf numFmtId="49" fontId="0" fillId="0" borderId="18" xfId="0" applyNumberFormat="1" applyFont="1" applyBorder="1" applyAlignment="1">
      <alignment vertical="top"/>
    </xf>
    <xf numFmtId="0" fontId="0" fillId="0" borderId="18" xfId="0" applyFont="1" applyBorder="1" applyAlignment="1">
      <alignment vertical="top"/>
    </xf>
    <xf numFmtId="0" fontId="0" fillId="0" borderId="18" xfId="0" applyFont="1" applyBorder="1" applyAlignment="1">
      <alignment vertical="top" wrapText="1"/>
    </xf>
    <xf numFmtId="0" fontId="0" fillId="0" borderId="24" xfId="0" applyFont="1" applyBorder="1" applyAlignment="1">
      <alignment vertical="top" wrapText="1"/>
    </xf>
    <xf numFmtId="169" fontId="2" fillId="0" borderId="36" xfId="0" applyNumberFormat="1" applyFont="1" applyBorder="1" applyAlignment="1" applyProtection="1">
      <alignment vertical="center"/>
      <protection hidden="1"/>
    </xf>
    <xf numFmtId="0" fontId="0" fillId="0" borderId="10" xfId="0" applyFont="1" applyBorder="1" applyAlignment="1">
      <alignment vertical="top"/>
    </xf>
    <xf numFmtId="0" fontId="0" fillId="0" borderId="10" xfId="0" applyFont="1" applyBorder="1" applyAlignment="1">
      <alignment vertical="top" wrapText="1"/>
    </xf>
    <xf numFmtId="0" fontId="0" fillId="0" borderId="17" xfId="0" applyFont="1" applyBorder="1" applyAlignment="1">
      <alignment vertical="top" wrapText="1"/>
    </xf>
    <xf numFmtId="0" fontId="8" fillId="0" borderId="11" xfId="0" applyFont="1" applyBorder="1" applyAlignment="1">
      <alignment vertical="top"/>
    </xf>
    <xf numFmtId="0" fontId="4" fillId="0" borderId="10" xfId="0" applyFont="1" applyBorder="1" applyAlignment="1">
      <alignment/>
    </xf>
    <xf numFmtId="0" fontId="4" fillId="0" borderId="18" xfId="0" applyFont="1" applyBorder="1" applyAlignment="1">
      <alignment/>
    </xf>
    <xf numFmtId="0" fontId="0" fillId="0" borderId="11" xfId="0" applyBorder="1" applyAlignment="1">
      <alignment vertical="center"/>
    </xf>
    <xf numFmtId="49" fontId="2" fillId="0" borderId="30" xfId="0" applyNumberFormat="1" applyFont="1" applyBorder="1" applyAlignment="1">
      <alignment vertical="center"/>
    </xf>
    <xf numFmtId="0" fontId="7" fillId="0" borderId="0" xfId="0" applyFont="1" applyBorder="1" applyAlignment="1">
      <alignment vertical="center"/>
    </xf>
    <xf numFmtId="49" fontId="0" fillId="0" borderId="0" xfId="0" applyNumberFormat="1" applyFont="1" applyBorder="1" applyAlignment="1">
      <alignment vertical="top"/>
    </xf>
    <xf numFmtId="0" fontId="0" fillId="0" borderId="0" xfId="0" applyFont="1" applyBorder="1" applyAlignment="1">
      <alignment vertical="center"/>
    </xf>
    <xf numFmtId="0" fontId="0" fillId="0" borderId="0" xfId="0" applyBorder="1" applyAlignment="1">
      <alignment wrapText="1"/>
    </xf>
    <xf numFmtId="0" fontId="0" fillId="0" borderId="16" xfId="0" applyBorder="1" applyAlignment="1">
      <alignment wrapText="1"/>
    </xf>
    <xf numFmtId="169" fontId="2" fillId="0" borderId="66" xfId="0" applyNumberFormat="1" applyFont="1" applyBorder="1" applyAlignment="1" applyProtection="1">
      <alignment vertical="center"/>
      <protection locked="0"/>
    </xf>
    <xf numFmtId="169" fontId="2" fillId="0" borderId="31" xfId="0" applyNumberFormat="1" applyFont="1" applyBorder="1" applyAlignment="1" applyProtection="1">
      <alignment vertical="center"/>
      <protection hidden="1"/>
    </xf>
    <xf numFmtId="0" fontId="0" fillId="0" borderId="18" xfId="0" applyBorder="1" applyAlignment="1">
      <alignment vertical="top" wrapText="1"/>
    </xf>
    <xf numFmtId="0" fontId="0" fillId="0" borderId="24" xfId="0" applyBorder="1" applyAlignment="1">
      <alignment vertical="top" wrapText="1"/>
    </xf>
    <xf numFmtId="49" fontId="0" fillId="0" borderId="18" xfId="0" applyNumberFormat="1" applyFont="1" applyBorder="1" applyAlignment="1">
      <alignment horizontal="left" vertical="top"/>
    </xf>
    <xf numFmtId="0" fontId="0" fillId="0" borderId="18" xfId="0" applyBorder="1" applyAlignment="1">
      <alignment horizontal="left" vertical="top" wrapText="1"/>
    </xf>
    <xf numFmtId="0" fontId="0" fillId="0" borderId="18" xfId="0" applyBorder="1" applyAlignment="1">
      <alignment wrapText="1"/>
    </xf>
    <xf numFmtId="0" fontId="0" fillId="0" borderId="24" xfId="0" applyBorder="1" applyAlignment="1">
      <alignment wrapText="1"/>
    </xf>
    <xf numFmtId="6" fontId="2" fillId="0" borderId="49" xfId="0" applyNumberFormat="1" applyFont="1" applyBorder="1" applyAlignment="1" applyProtection="1">
      <alignment vertical="center"/>
      <protection hidden="1"/>
    </xf>
    <xf numFmtId="6" fontId="2" fillId="0" borderId="69" xfId="0" applyNumberFormat="1" applyFont="1" applyBorder="1" applyAlignment="1" applyProtection="1">
      <alignment vertical="center"/>
      <protection hidden="1"/>
    </xf>
    <xf numFmtId="49" fontId="0" fillId="0" borderId="18" xfId="0" applyNumberFormat="1" applyFont="1" applyBorder="1" applyAlignment="1">
      <alignment vertical="center"/>
    </xf>
    <xf numFmtId="0" fontId="0" fillId="0" borderId="18" xfId="0"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6" fontId="2" fillId="0" borderId="68" xfId="0" applyNumberFormat="1" applyFont="1" applyBorder="1" applyAlignment="1" applyProtection="1">
      <alignment vertical="center"/>
      <protection/>
    </xf>
    <xf numFmtId="0" fontId="0" fillId="0" borderId="10" xfId="0" applyBorder="1" applyAlignment="1">
      <alignment horizontal="left" vertical="top" wrapText="1"/>
    </xf>
    <xf numFmtId="0" fontId="0" fillId="0" borderId="10" xfId="0" applyBorder="1" applyAlignment="1">
      <alignment vertical="top" wrapText="1"/>
    </xf>
    <xf numFmtId="0" fontId="0" fillId="0" borderId="17" xfId="0" applyBorder="1" applyAlignment="1">
      <alignment vertical="top" wrapText="1"/>
    </xf>
    <xf numFmtId="49" fontId="0" fillId="0" borderId="0" xfId="0" applyNumberFormat="1" applyFont="1" applyBorder="1" applyAlignment="1">
      <alignment horizontal="left" vertical="top"/>
    </xf>
    <xf numFmtId="0" fontId="0" fillId="0" borderId="0" xfId="0" applyFont="1" applyBorder="1" applyAlignment="1">
      <alignment horizontal="left" vertical="top"/>
    </xf>
    <xf numFmtId="6" fontId="2" fillId="0" borderId="66" xfId="0" applyNumberFormat="1" applyFont="1" applyBorder="1" applyAlignment="1" applyProtection="1">
      <alignment vertical="center"/>
      <protection hidden="1"/>
    </xf>
    <xf numFmtId="6" fontId="2" fillId="0" borderId="81" xfId="0" applyNumberFormat="1" applyFont="1" applyBorder="1" applyAlignment="1" applyProtection="1">
      <alignment vertical="center"/>
      <protection hidden="1"/>
    </xf>
    <xf numFmtId="6" fontId="2" fillId="0" borderId="44" xfId="0" applyNumberFormat="1" applyFont="1" applyBorder="1" applyAlignment="1" applyProtection="1">
      <alignment vertical="center"/>
      <protection/>
    </xf>
    <xf numFmtId="6" fontId="20" fillId="0" borderId="10" xfId="0" applyNumberFormat="1" applyFont="1" applyBorder="1" applyAlignment="1">
      <alignment vertical="center"/>
    </xf>
    <xf numFmtId="8" fontId="2" fillId="0" borderId="49" xfId="0" applyNumberFormat="1" applyFont="1" applyFill="1" applyBorder="1" applyAlignment="1" applyProtection="1">
      <alignment/>
      <protection hidden="1"/>
    </xf>
    <xf numFmtId="8" fontId="2" fillId="0" borderId="69" xfId="0" applyNumberFormat="1" applyFont="1" applyFill="1" applyBorder="1" applyAlignment="1" applyProtection="1">
      <alignment/>
      <protection hidden="1"/>
    </xf>
    <xf numFmtId="6" fontId="2" fillId="0" borderId="64" xfId="0" applyNumberFormat="1" applyFont="1" applyBorder="1" applyAlignment="1" applyProtection="1">
      <alignment vertical="center"/>
      <protection hidden="1"/>
    </xf>
    <xf numFmtId="1" fontId="2" fillId="0" borderId="10" xfId="0" applyNumberFormat="1" applyFont="1" applyBorder="1" applyAlignment="1" applyProtection="1">
      <alignment horizontal="centerContinuous"/>
      <protection/>
    </xf>
    <xf numFmtId="1" fontId="2" fillId="0" borderId="10" xfId="0" applyNumberFormat="1" applyFont="1" applyBorder="1" applyAlignment="1" applyProtection="1">
      <alignment horizontal="centerContinuous"/>
      <protection hidden="1"/>
    </xf>
    <xf numFmtId="0" fontId="4" fillId="0" borderId="0" xfId="0" applyFont="1" applyBorder="1" applyAlignment="1" applyProtection="1">
      <alignment horizontal="center"/>
      <protection hidden="1"/>
    </xf>
    <xf numFmtId="0" fontId="6" fillId="0" borderId="0" xfId="0" applyFont="1" applyBorder="1" applyAlignment="1">
      <alignment horizontal="center"/>
    </xf>
    <xf numFmtId="0" fontId="8" fillId="0" borderId="13" xfId="0" applyFont="1" applyBorder="1" applyAlignment="1">
      <alignment horizontal="centerContinuous"/>
    </xf>
    <xf numFmtId="0" fontId="8" fillId="0" borderId="19" xfId="0" applyFont="1" applyBorder="1" applyAlignment="1">
      <alignment horizontal="centerContinuous"/>
    </xf>
    <xf numFmtId="0" fontId="8" fillId="0" borderId="14" xfId="0" applyFont="1" applyBorder="1" applyAlignment="1">
      <alignment horizontal="centerContinuous"/>
    </xf>
    <xf numFmtId="0" fontId="8" fillId="0" borderId="30" xfId="0" applyFont="1" applyBorder="1" applyAlignment="1">
      <alignment/>
    </xf>
    <xf numFmtId="0" fontId="8" fillId="0" borderId="0" xfId="0" applyFont="1" applyBorder="1" applyAlignment="1">
      <alignment/>
    </xf>
    <xf numFmtId="0" fontId="6" fillId="0" borderId="0" xfId="0" applyFont="1" applyAlignment="1">
      <alignment horizontal="left" vertical="top"/>
    </xf>
    <xf numFmtId="0" fontId="6" fillId="0" borderId="0" xfId="0" applyFont="1" applyAlignment="1">
      <alignment horizontal="left"/>
    </xf>
    <xf numFmtId="0" fontId="0" fillId="0" borderId="11" xfId="0" applyFill="1" applyBorder="1" applyAlignment="1">
      <alignment horizontal="right" vertical="center"/>
    </xf>
    <xf numFmtId="0" fontId="13" fillId="0" borderId="0" xfId="0" applyFont="1" applyFill="1" applyBorder="1" applyAlignment="1">
      <alignment horizontal="right" vertical="center"/>
    </xf>
    <xf numFmtId="0" fontId="0" fillId="0" borderId="18" xfId="0" applyFill="1" applyBorder="1" applyAlignment="1">
      <alignment horizontal="right" vertical="center"/>
    </xf>
    <xf numFmtId="6" fontId="27" fillId="0" borderId="46" xfId="0" applyNumberFormat="1" applyFont="1" applyBorder="1" applyAlignment="1" applyProtection="1">
      <alignment horizontal="right" vertical="center"/>
      <protection hidden="1"/>
    </xf>
    <xf numFmtId="0" fontId="27" fillId="0" borderId="56" xfId="0" applyFont="1" applyFill="1" applyBorder="1" applyAlignment="1">
      <alignment horizontal="center"/>
    </xf>
    <xf numFmtId="0" fontId="0" fillId="0" borderId="56" xfId="0" applyFill="1" applyBorder="1" applyAlignment="1">
      <alignment horizontal="center"/>
    </xf>
    <xf numFmtId="0" fontId="0" fillId="0" borderId="20" xfId="0" applyBorder="1" applyAlignment="1">
      <alignment horizontal="center" vertical="top"/>
    </xf>
    <xf numFmtId="0" fontId="0" fillId="0" borderId="72" xfId="0" applyFill="1" applyBorder="1" applyAlignment="1">
      <alignment horizontal="center" vertical="top"/>
    </xf>
    <xf numFmtId="0" fontId="27" fillId="0" borderId="72" xfId="0" applyFont="1" applyFill="1" applyBorder="1" applyAlignment="1">
      <alignment horizontal="center" vertical="top"/>
    </xf>
    <xf numFmtId="0" fontId="0" fillId="0" borderId="73" xfId="0" applyBorder="1" applyAlignment="1">
      <alignment horizontal="center" vertical="top"/>
    </xf>
    <xf numFmtId="169" fontId="2" fillId="0" borderId="65" xfId="0" applyNumberFormat="1" applyFont="1" applyBorder="1" applyAlignment="1" applyProtection="1">
      <alignment vertical="center"/>
      <protection locked="0"/>
    </xf>
    <xf numFmtId="0" fontId="26"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6" fillId="0" borderId="0" xfId="0" applyFont="1" applyAlignment="1" applyProtection="1">
      <alignment horizontal="center"/>
      <protection hidden="1"/>
    </xf>
    <xf numFmtId="0" fontId="28" fillId="0" borderId="77" xfId="0" applyFont="1" applyBorder="1" applyAlignment="1" applyProtection="1">
      <alignment horizontal="centerContinuous" vertical="center"/>
      <protection hidden="1"/>
    </xf>
    <xf numFmtId="6" fontId="6" fillId="0" borderId="28" xfId="0" applyNumberFormat="1" applyFont="1" applyFill="1" applyBorder="1" applyAlignment="1">
      <alignment horizontal="center" vertical="center"/>
    </xf>
    <xf numFmtId="6" fontId="6" fillId="0" borderId="37" xfId="0" applyNumberFormat="1" applyFont="1" applyFill="1" applyBorder="1" applyAlignment="1">
      <alignment horizontal="center" vertical="center"/>
    </xf>
    <xf numFmtId="0" fontId="3" fillId="0" borderId="37" xfId="0" applyFont="1" applyFill="1" applyBorder="1" applyAlignment="1">
      <alignment wrapText="1"/>
    </xf>
    <xf numFmtId="0" fontId="31" fillId="0" borderId="0" xfId="0" applyFont="1" applyAlignment="1" applyProtection="1">
      <alignment horizontal="center"/>
      <protection hidden="1"/>
    </xf>
    <xf numFmtId="0" fontId="31" fillId="0" borderId="0" xfId="0" applyFont="1" applyAlignment="1" applyProtection="1">
      <alignment horizontal="left"/>
      <protection hidden="1"/>
    </xf>
    <xf numFmtId="0" fontId="31" fillId="0" borderId="21" xfId="0" applyFont="1" applyBorder="1" applyAlignment="1" applyProtection="1">
      <alignment/>
      <protection hidden="1"/>
    </xf>
    <xf numFmtId="0" fontId="2" fillId="0" borderId="21" xfId="0" applyFont="1" applyBorder="1" applyAlignment="1" applyProtection="1">
      <alignment horizontal="left" vertical="center"/>
      <protection hidden="1"/>
    </xf>
    <xf numFmtId="0" fontId="32" fillId="0" borderId="0" xfId="0" applyFont="1" applyAlignment="1">
      <alignment/>
    </xf>
    <xf numFmtId="0" fontId="25" fillId="0" borderId="0" xfId="0" applyFont="1" applyAlignment="1" applyProtection="1">
      <alignment/>
      <protection hidden="1"/>
    </xf>
    <xf numFmtId="6" fontId="2" fillId="34" borderId="67" xfId="0" applyNumberFormat="1" applyFont="1" applyFill="1" applyBorder="1" applyAlignment="1" applyProtection="1">
      <alignment vertical="center"/>
      <protection hidden="1"/>
    </xf>
    <xf numFmtId="6" fontId="2" fillId="34" borderId="40" xfId="0" applyNumberFormat="1" applyFont="1" applyFill="1" applyBorder="1" applyAlignment="1" applyProtection="1">
      <alignment vertical="center"/>
      <protection hidden="1"/>
    </xf>
    <xf numFmtId="6" fontId="6" fillId="0" borderId="36" xfId="0" applyNumberFormat="1" applyFont="1" applyBorder="1" applyAlignment="1" applyProtection="1">
      <alignment horizontal="center" vertical="center"/>
      <protection hidden="1"/>
    </xf>
    <xf numFmtId="6" fontId="6" fillId="0" borderId="40" xfId="0" applyNumberFormat="1" applyFont="1" applyFill="1" applyBorder="1" applyAlignment="1" applyProtection="1">
      <alignment vertical="center"/>
      <protection hidden="1"/>
    </xf>
    <xf numFmtId="6" fontId="23" fillId="33" borderId="45" xfId="0" applyNumberFormat="1" applyFont="1" applyFill="1" applyBorder="1" applyAlignment="1" applyProtection="1">
      <alignment vertical="center"/>
      <protection hidden="1"/>
    </xf>
    <xf numFmtId="38" fontId="2" fillId="0" borderId="33" xfId="0" applyNumberFormat="1" applyFont="1" applyBorder="1" applyAlignment="1" applyProtection="1">
      <alignment vertical="center"/>
      <protection hidden="1"/>
    </xf>
    <xf numFmtId="170" fontId="2" fillId="0" borderId="33" xfId="0" applyNumberFormat="1" applyFont="1" applyFill="1" applyBorder="1" applyAlignment="1" applyProtection="1">
      <alignment vertical="center"/>
      <protection hidden="1"/>
    </xf>
    <xf numFmtId="170" fontId="2" fillId="0" borderId="15" xfId="0" applyNumberFormat="1" applyFont="1" applyFill="1" applyBorder="1" applyAlignment="1" applyProtection="1">
      <alignment vertical="center"/>
      <protection hidden="1"/>
    </xf>
    <xf numFmtId="0" fontId="31" fillId="0" borderId="16" xfId="0" applyFont="1" applyBorder="1" applyAlignment="1">
      <alignment/>
    </xf>
    <xf numFmtId="0" fontId="31" fillId="0" borderId="16" xfId="0" applyFont="1" applyBorder="1" applyAlignment="1" applyProtection="1">
      <alignment/>
      <protection hidden="1"/>
    </xf>
    <xf numFmtId="0" fontId="0" fillId="33" borderId="61" xfId="0" applyFill="1" applyBorder="1" applyAlignment="1">
      <alignment horizontal="left"/>
    </xf>
    <xf numFmtId="0" fontId="0" fillId="33" borderId="82" xfId="0" applyFill="1" applyBorder="1" applyAlignment="1">
      <alignment horizontal="left"/>
    </xf>
    <xf numFmtId="0" fontId="33" fillId="33" borderId="83" xfId="0" applyFont="1" applyFill="1" applyBorder="1" applyAlignment="1">
      <alignment horizontal="left" vertical="center"/>
    </xf>
    <xf numFmtId="0" fontId="8" fillId="0" borderId="0" xfId="0" applyFont="1" applyAlignment="1" applyProtection="1">
      <alignment/>
      <protection hidden="1"/>
    </xf>
    <xf numFmtId="6" fontId="2" fillId="0" borderId="50" xfId="0" applyNumberFormat="1" applyFont="1" applyBorder="1" applyAlignment="1" applyProtection="1">
      <alignment vertical="center"/>
      <protection hidden="1"/>
    </xf>
    <xf numFmtId="0" fontId="27" fillId="0" borderId="18" xfId="0" applyFont="1" applyFill="1" applyBorder="1" applyAlignment="1">
      <alignment/>
    </xf>
    <xf numFmtId="0" fontId="27" fillId="0" borderId="10" xfId="0" applyFont="1" applyBorder="1" applyAlignment="1">
      <alignment vertical="top"/>
    </xf>
    <xf numFmtId="14" fontId="7" fillId="0" borderId="10" xfId="0" applyNumberFormat="1" applyFont="1" applyBorder="1" applyAlignment="1" applyProtection="1">
      <alignment horizontal="center" vertical="center"/>
      <protection locked="0"/>
    </xf>
    <xf numFmtId="14" fontId="7" fillId="0" borderId="0" xfId="0" applyNumberFormat="1" applyFont="1" applyAlignment="1" applyProtection="1">
      <alignment/>
      <protection hidden="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Continuous" vertical="center"/>
    </xf>
    <xf numFmtId="1" fontId="2" fillId="0" borderId="10" xfId="0" applyNumberFormat="1" applyFont="1" applyBorder="1" applyAlignment="1" applyProtection="1">
      <alignment horizontal="center" vertical="center"/>
      <protection hidden="1"/>
    </xf>
    <xf numFmtId="0" fontId="6" fillId="0" borderId="0" xfId="0" applyFont="1" applyBorder="1" applyAlignment="1">
      <alignment horizontal="centerContinuous" vertical="center"/>
    </xf>
    <xf numFmtId="14" fontId="0" fillId="0" borderId="0" xfId="0" applyNumberFormat="1" applyFont="1" applyBorder="1" applyAlignment="1" applyProtection="1">
      <alignment horizontal="centerContinuous" vertical="center"/>
      <protection/>
    </xf>
    <xf numFmtId="1" fontId="2" fillId="0" borderId="10" xfId="0" applyNumberFormat="1" applyFont="1" applyBorder="1" applyAlignment="1" applyProtection="1">
      <alignment horizontal="center" vertical="center"/>
      <protection locked="0"/>
    </xf>
    <xf numFmtId="0" fontId="2" fillId="0" borderId="18" xfId="0" applyFont="1" applyBorder="1" applyAlignment="1">
      <alignment vertical="center"/>
    </xf>
    <xf numFmtId="14" fontId="0" fillId="0" borderId="0" xfId="0" applyNumberFormat="1" applyFont="1" applyAlignment="1">
      <alignment/>
    </xf>
    <xf numFmtId="14" fontId="7" fillId="0" borderId="0" xfId="0" applyNumberFormat="1" applyFont="1" applyAlignment="1">
      <alignment vertical="center"/>
    </xf>
    <xf numFmtId="14" fontId="7" fillId="0" borderId="0" xfId="0" applyNumberFormat="1" applyFont="1" applyBorder="1" applyAlignment="1">
      <alignment horizontal="center"/>
    </xf>
    <xf numFmtId="14" fontId="0" fillId="0" borderId="0" xfId="0" applyNumberFormat="1" applyAlignment="1">
      <alignment vertical="center"/>
    </xf>
    <xf numFmtId="14" fontId="2" fillId="0" borderId="21" xfId="0" applyNumberFormat="1" applyFont="1" applyBorder="1" applyAlignment="1" applyProtection="1">
      <alignment horizontal="centerContinuous"/>
      <protection/>
    </xf>
    <xf numFmtId="0" fontId="1" fillId="35" borderId="0" xfId="0" applyFont="1" applyFill="1" applyAlignment="1" applyProtection="1">
      <alignment horizontal="centerContinuous"/>
      <protection/>
    </xf>
    <xf numFmtId="0" fontId="0" fillId="35" borderId="0" xfId="0" applyFill="1" applyAlignment="1" applyProtection="1">
      <alignment horizontal="centerContinuous"/>
      <protection/>
    </xf>
    <xf numFmtId="0" fontId="0" fillId="35" borderId="0" xfId="0" applyFill="1" applyAlignment="1" applyProtection="1">
      <alignment/>
      <protection/>
    </xf>
    <xf numFmtId="0" fontId="1" fillId="35" borderId="0" xfId="0" applyFont="1" applyFill="1" applyAlignment="1" applyProtection="1">
      <alignment horizontal="left"/>
      <protection/>
    </xf>
    <xf numFmtId="49" fontId="2" fillId="35" borderId="0" xfId="0" applyNumberFormat="1" applyFont="1" applyFill="1" applyAlignment="1" applyProtection="1">
      <alignment horizontal="right"/>
      <protection/>
    </xf>
    <xf numFmtId="0" fontId="2" fillId="35" borderId="0" xfId="0" applyFont="1" applyFill="1" applyAlignment="1" applyProtection="1">
      <alignment/>
      <protection/>
    </xf>
    <xf numFmtId="49" fontId="2" fillId="35" borderId="0" xfId="0" applyNumberFormat="1" applyFont="1" applyFill="1" applyAlignment="1" applyProtection="1">
      <alignment horizontal="right" vertical="top"/>
      <protection/>
    </xf>
    <xf numFmtId="0" fontId="2" fillId="35" borderId="0" xfId="0" applyFont="1" applyFill="1" applyAlignment="1" applyProtection="1">
      <alignment horizontal="left" vertical="top"/>
      <protection/>
    </xf>
    <xf numFmtId="0" fontId="2" fillId="35" borderId="0" xfId="0" applyFont="1" applyFill="1" applyAlignment="1" applyProtection="1">
      <alignment horizontal="left"/>
      <protection/>
    </xf>
    <xf numFmtId="171" fontId="0" fillId="0" borderId="44" xfId="0" applyNumberFormat="1" applyFont="1" applyBorder="1" applyAlignment="1" applyProtection="1">
      <alignment shrinkToFit="1"/>
      <protection hidden="1"/>
    </xf>
    <xf numFmtId="6" fontId="0" fillId="0" borderId="44" xfId="0" applyNumberFormat="1" applyFont="1" applyFill="1" applyBorder="1" applyAlignment="1" applyProtection="1">
      <alignment horizontal="right" vertical="center" shrinkToFit="1"/>
      <protection locked="0"/>
    </xf>
    <xf numFmtId="6" fontId="0" fillId="0" borderId="44" xfId="0" applyNumberFormat="1" applyFont="1" applyFill="1" applyBorder="1" applyAlignment="1" applyProtection="1">
      <alignment horizontal="right" vertical="center" shrinkToFit="1"/>
      <protection/>
    </xf>
    <xf numFmtId="6" fontId="0" fillId="0" borderId="45" xfId="0" applyNumberFormat="1" applyFont="1" applyFill="1" applyBorder="1" applyAlignment="1" applyProtection="1">
      <alignment horizontal="right" vertical="center" shrinkToFit="1"/>
      <protection locked="0"/>
    </xf>
    <xf numFmtId="6" fontId="0" fillId="0" borderId="49" xfId="0" applyNumberFormat="1" applyFont="1" applyFill="1" applyBorder="1" applyAlignment="1" applyProtection="1">
      <alignment horizontal="right" vertical="center" shrinkToFit="1"/>
      <protection locked="0"/>
    </xf>
    <xf numFmtId="6" fontId="0" fillId="0" borderId="39" xfId="0" applyNumberFormat="1" applyFont="1" applyFill="1" applyBorder="1" applyAlignment="1" applyProtection="1">
      <alignment vertical="center" shrinkToFit="1"/>
      <protection hidden="1"/>
    </xf>
    <xf numFmtId="6" fontId="0" fillId="0" borderId="39" xfId="0" applyNumberFormat="1" applyFont="1" applyBorder="1" applyAlignment="1" applyProtection="1">
      <alignment vertical="center" shrinkToFit="1"/>
      <protection hidden="1"/>
    </xf>
    <xf numFmtId="6" fontId="0" fillId="0" borderId="40" xfId="0" applyNumberFormat="1" applyFont="1" applyFill="1" applyBorder="1" applyAlignment="1" applyProtection="1">
      <alignment vertical="center" shrinkToFit="1"/>
      <protection hidden="1"/>
    </xf>
    <xf numFmtId="171" fontId="0" fillId="0" borderId="41" xfId="0" applyNumberFormat="1" applyFont="1" applyBorder="1" applyAlignment="1">
      <alignment vertical="center" shrinkToFit="1"/>
    </xf>
    <xf numFmtId="171" fontId="0" fillId="0" borderId="41" xfId="0" applyNumberFormat="1" applyFont="1" applyFill="1" applyBorder="1" applyAlignment="1">
      <alignment vertical="center" shrinkToFit="1"/>
    </xf>
    <xf numFmtId="6" fontId="0" fillId="0" borderId="41" xfId="0" applyNumberFormat="1" applyFont="1" applyFill="1" applyBorder="1" applyAlignment="1">
      <alignment vertical="center" shrinkToFit="1"/>
    </xf>
    <xf numFmtId="6" fontId="0" fillId="0" borderId="41" xfId="0" applyNumberFormat="1" applyFont="1" applyBorder="1" applyAlignment="1">
      <alignment vertical="center" shrinkToFit="1"/>
    </xf>
    <xf numFmtId="6" fontId="0" fillId="0" borderId="41" xfId="0" applyNumberFormat="1" applyFont="1" applyFill="1" applyBorder="1" applyAlignment="1" applyProtection="1">
      <alignment vertical="center" shrinkToFit="1"/>
      <protection/>
    </xf>
    <xf numFmtId="6" fontId="0" fillId="0" borderId="38" xfId="0" applyNumberFormat="1" applyFont="1" applyBorder="1" applyAlignment="1" applyProtection="1">
      <alignment vertical="center" shrinkToFit="1"/>
      <protection hidden="1"/>
    </xf>
    <xf numFmtId="181" fontId="0" fillId="0" borderId="17" xfId="0" applyNumberFormat="1" applyFont="1" applyBorder="1" applyAlignment="1" applyProtection="1">
      <alignment shrinkToFit="1"/>
      <protection locked="0"/>
    </xf>
    <xf numFmtId="181" fontId="0" fillId="0" borderId="44" xfId="0" applyNumberFormat="1" applyFont="1" applyFill="1" applyBorder="1" applyAlignment="1" applyProtection="1">
      <alignment shrinkToFit="1"/>
      <protection locked="0"/>
    </xf>
    <xf numFmtId="181" fontId="0" fillId="0" borderId="46" xfId="0" applyNumberFormat="1" applyFont="1" applyBorder="1" applyAlignment="1" applyProtection="1">
      <alignment shrinkToFit="1"/>
      <protection locked="0"/>
    </xf>
    <xf numFmtId="181" fontId="0" fillId="0" borderId="45" xfId="0" applyNumberFormat="1" applyFont="1" applyFill="1" applyBorder="1" applyAlignment="1" applyProtection="1">
      <alignment shrinkToFit="1"/>
      <protection locked="0"/>
    </xf>
    <xf numFmtId="181" fontId="0" fillId="0" borderId="38" xfId="0" applyNumberFormat="1" applyFont="1" applyBorder="1" applyAlignment="1" applyProtection="1">
      <alignment vertical="center" shrinkToFit="1"/>
      <protection hidden="1"/>
    </xf>
    <xf numFmtId="181" fontId="0" fillId="0" borderId="44" xfId="0" applyNumberFormat="1" applyFont="1" applyBorder="1" applyAlignment="1" applyProtection="1">
      <alignment shrinkToFit="1"/>
      <protection hidden="1"/>
    </xf>
    <xf numFmtId="181" fontId="0" fillId="0" borderId="46" xfId="0" applyNumberFormat="1" applyFont="1" applyBorder="1" applyAlignment="1" applyProtection="1">
      <alignment horizontal="center" shrinkToFit="1"/>
      <protection locked="0"/>
    </xf>
    <xf numFmtId="181" fontId="0" fillId="0" borderId="45" xfId="0" applyNumberFormat="1" applyFont="1" applyFill="1" applyBorder="1" applyAlignment="1" applyProtection="1">
      <alignment horizontal="center" shrinkToFit="1"/>
      <protection locked="0"/>
    </xf>
    <xf numFmtId="181" fontId="0" fillId="0" borderId="44" xfId="0" applyNumberFormat="1" applyFont="1" applyBorder="1" applyAlignment="1" applyProtection="1">
      <alignment horizontal="center" shrinkToFit="1"/>
      <protection hidden="1"/>
    </xf>
    <xf numFmtId="181" fontId="0" fillId="0" borderId="24" xfId="0" applyNumberFormat="1" applyFont="1" applyBorder="1" applyAlignment="1" applyProtection="1">
      <alignment horizontal="center" shrinkToFit="1"/>
      <protection locked="0"/>
    </xf>
    <xf numFmtId="181" fontId="0" fillId="0" borderId="49" xfId="0" applyNumberFormat="1" applyFont="1" applyFill="1" applyBorder="1" applyAlignment="1" applyProtection="1">
      <alignment horizontal="center" shrinkToFit="1"/>
      <protection locked="0"/>
    </xf>
    <xf numFmtId="181" fontId="0" fillId="0" borderId="38" xfId="0" applyNumberFormat="1" applyFont="1" applyBorder="1" applyAlignment="1" applyProtection="1">
      <alignment horizontal="center" vertical="center" shrinkToFit="1"/>
      <protection hidden="1"/>
    </xf>
    <xf numFmtId="181" fontId="0" fillId="0" borderId="39" xfId="0" applyNumberFormat="1" applyFont="1" applyFill="1" applyBorder="1" applyAlignment="1" applyProtection="1">
      <alignment horizontal="center" vertical="center" shrinkToFit="1"/>
      <protection hidden="1"/>
    </xf>
    <xf numFmtId="181" fontId="0" fillId="0" borderId="39" xfId="0" applyNumberFormat="1" applyFont="1" applyBorder="1" applyAlignment="1" applyProtection="1">
      <alignment horizontal="center" vertical="center" shrinkToFit="1"/>
      <protection hidden="1"/>
    </xf>
    <xf numFmtId="181" fontId="0" fillId="0" borderId="46" xfId="0" applyNumberFormat="1" applyFont="1" applyBorder="1" applyAlignment="1" applyProtection="1">
      <alignment horizontal="right" shrinkToFit="1"/>
      <protection locked="0"/>
    </xf>
    <xf numFmtId="181" fontId="0" fillId="0" borderId="45" xfId="0" applyNumberFormat="1" applyFont="1" applyFill="1" applyBorder="1" applyAlignment="1" applyProtection="1">
      <alignment horizontal="right" shrinkToFit="1"/>
      <protection locked="0"/>
    </xf>
    <xf numFmtId="181" fontId="0" fillId="0" borderId="44" xfId="0" applyNumberFormat="1" applyFont="1" applyBorder="1" applyAlignment="1" applyProtection="1">
      <alignment horizontal="right" shrinkToFit="1"/>
      <protection hidden="1"/>
    </xf>
    <xf numFmtId="181" fontId="0" fillId="0" borderId="24" xfId="0" applyNumberFormat="1" applyFont="1" applyBorder="1" applyAlignment="1" applyProtection="1">
      <alignment horizontal="right" shrinkToFit="1"/>
      <protection locked="0"/>
    </xf>
    <xf numFmtId="181" fontId="0" fillId="0" borderId="49" xfId="0" applyNumberFormat="1" applyFont="1" applyFill="1" applyBorder="1" applyAlignment="1" applyProtection="1">
      <alignment horizontal="right" shrinkToFit="1"/>
      <protection locked="0"/>
    </xf>
    <xf numFmtId="181" fontId="0" fillId="0" borderId="38" xfId="0" applyNumberFormat="1" applyFont="1" applyBorder="1" applyAlignment="1" applyProtection="1">
      <alignment horizontal="right" vertical="center" shrinkToFit="1"/>
      <protection hidden="1"/>
    </xf>
    <xf numFmtId="181" fontId="0" fillId="0" borderId="39" xfId="0" applyNumberFormat="1" applyFont="1" applyFill="1" applyBorder="1" applyAlignment="1" applyProtection="1">
      <alignment horizontal="right" vertical="center" shrinkToFit="1"/>
      <protection hidden="1"/>
    </xf>
    <xf numFmtId="181" fontId="0" fillId="0" borderId="39" xfId="0" applyNumberFormat="1" applyFont="1" applyBorder="1" applyAlignment="1" applyProtection="1">
      <alignment horizontal="right" vertical="center" shrinkToFit="1"/>
      <protection hidden="1"/>
    </xf>
    <xf numFmtId="182" fontId="0" fillId="0" borderId="44" xfId="0" applyNumberFormat="1" applyFont="1" applyBorder="1" applyAlignment="1" applyProtection="1">
      <alignment shrinkToFit="1"/>
      <protection hidden="1"/>
    </xf>
    <xf numFmtId="182" fontId="0" fillId="0" borderId="44" xfId="0" applyNumberFormat="1" applyFont="1" applyBorder="1" applyAlignment="1" applyProtection="1">
      <alignment horizontal="center" shrinkToFit="1"/>
      <protection hidden="1"/>
    </xf>
    <xf numFmtId="182" fontId="0" fillId="0" borderId="39" xfId="0" applyNumberFormat="1" applyFont="1" applyBorder="1" applyAlignment="1" applyProtection="1">
      <alignment horizontal="center" vertical="center" shrinkToFit="1"/>
      <protection hidden="1"/>
    </xf>
    <xf numFmtId="0" fontId="6" fillId="35" borderId="0" xfId="0" applyFont="1" applyFill="1" applyAlignment="1" applyProtection="1">
      <alignment/>
      <protection/>
    </xf>
    <xf numFmtId="14" fontId="2" fillId="35" borderId="0" xfId="0" applyNumberFormat="1" applyFont="1" applyFill="1" applyAlignment="1" applyProtection="1">
      <alignment/>
      <protection/>
    </xf>
    <xf numFmtId="0" fontId="4" fillId="0" borderId="0" xfId="0" applyFont="1" applyBorder="1" applyAlignment="1" applyProtection="1">
      <alignment horizontal="centerContinuous"/>
      <protection hidden="1"/>
    </xf>
    <xf numFmtId="14" fontId="0" fillId="0" borderId="0" xfId="0" applyNumberFormat="1" applyFont="1" applyBorder="1" applyAlignment="1" applyProtection="1">
      <alignment/>
      <protection hidden="1"/>
    </xf>
    <xf numFmtId="49" fontId="0" fillId="0" borderId="0" xfId="0" applyNumberFormat="1" applyFont="1" applyAlignment="1" applyProtection="1">
      <alignment horizontal="right"/>
      <protection hidden="1"/>
    </xf>
    <xf numFmtId="0" fontId="0" fillId="0" borderId="11" xfId="0" applyFont="1" applyBorder="1" applyAlignment="1" applyProtection="1">
      <alignment horizontal="center"/>
      <protection hidden="1"/>
    </xf>
    <xf numFmtId="0" fontId="0" fillId="0" borderId="10" xfId="0" applyFont="1" applyBorder="1" applyAlignment="1" applyProtection="1">
      <alignment horizontal="left" indent="1"/>
      <protection hidden="1" locked="0"/>
    </xf>
    <xf numFmtId="0" fontId="3" fillId="0" borderId="0" xfId="0"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left"/>
    </xf>
    <xf numFmtId="0" fontId="36" fillId="0" borderId="0" xfId="0" applyFont="1" applyAlignment="1">
      <alignment vertical="top"/>
    </xf>
    <xf numFmtId="0" fontId="2" fillId="0" borderId="10" xfId="0" applyFont="1" applyBorder="1" applyAlignment="1" applyProtection="1">
      <alignment horizontal="right"/>
      <protection hidden="1"/>
    </xf>
    <xf numFmtId="184" fontId="2" fillId="0" borderId="10" xfId="0" applyNumberFormat="1" applyFont="1" applyBorder="1" applyAlignment="1" applyProtection="1">
      <alignment horizontal="left"/>
      <protection hidden="1" locked="0"/>
    </xf>
    <xf numFmtId="0" fontId="31" fillId="0" borderId="0" xfId="0" applyFont="1" applyAlignment="1" applyProtection="1">
      <alignment horizontal="right"/>
      <protection hidden="1"/>
    </xf>
    <xf numFmtId="0" fontId="6" fillId="0" borderId="10" xfId="0" applyFont="1" applyBorder="1" applyAlignment="1" applyProtection="1">
      <alignment horizontal="center"/>
      <protection hidden="1" locked="0"/>
    </xf>
    <xf numFmtId="0" fontId="0" fillId="0" borderId="0" xfId="0" applyFont="1" applyAlignment="1" applyProtection="1">
      <alignment horizontal="center"/>
      <protection/>
    </xf>
    <xf numFmtId="0" fontId="31" fillId="0" borderId="0" xfId="0" applyFont="1" applyAlignment="1" applyProtection="1">
      <alignment/>
      <protection hidden="1"/>
    </xf>
    <xf numFmtId="0" fontId="0" fillId="0" borderId="0" xfId="0" applyAlignment="1" applyProtection="1">
      <alignment horizontal="left" indent="1"/>
      <protection hidden="1"/>
    </xf>
    <xf numFmtId="0" fontId="25" fillId="0" borderId="0" xfId="0" applyFont="1" applyBorder="1" applyAlignment="1" applyProtection="1">
      <alignment horizontal="center"/>
      <protection hidden="1"/>
    </xf>
    <xf numFmtId="0" fontId="25" fillId="0" borderId="0" xfId="0" applyFont="1" applyBorder="1" applyAlignment="1">
      <alignment horizontal="center"/>
    </xf>
    <xf numFmtId="0" fontId="25" fillId="0" borderId="0" xfId="0" applyFont="1" applyBorder="1" applyAlignment="1" applyProtection="1">
      <alignment horizontal="left"/>
      <protection hidden="1"/>
    </xf>
    <xf numFmtId="0" fontId="25" fillId="0" borderId="0" xfId="0" applyFont="1" applyBorder="1" applyAlignment="1" applyProtection="1">
      <alignment horizontal="right"/>
      <protection hidden="1"/>
    </xf>
    <xf numFmtId="169" fontId="2" fillId="0" borderId="84" xfId="0" applyNumberFormat="1" applyFont="1" applyBorder="1" applyAlignment="1" applyProtection="1">
      <alignment vertical="center"/>
      <protection locked="0"/>
    </xf>
    <xf numFmtId="169" fontId="2" fillId="0" borderId="35" xfId="0" applyNumberFormat="1" applyFont="1" applyBorder="1" applyAlignment="1" applyProtection="1">
      <alignment vertical="center"/>
      <protection locked="0"/>
    </xf>
    <xf numFmtId="169" fontId="2" fillId="0" borderId="15" xfId="0" applyNumberFormat="1" applyFont="1" applyBorder="1" applyAlignment="1" applyProtection="1">
      <alignment vertical="center"/>
      <protection hidden="1"/>
    </xf>
    <xf numFmtId="169" fontId="2" fillId="0" borderId="47" xfId="0" applyNumberFormat="1" applyFont="1" applyBorder="1" applyAlignment="1" applyProtection="1">
      <alignment vertical="center"/>
      <protection hidden="1"/>
    </xf>
    <xf numFmtId="169" fontId="2" fillId="0" borderId="81" xfId="0" applyNumberFormat="1" applyFont="1" applyBorder="1" applyAlignment="1" applyProtection="1">
      <alignment vertical="center"/>
      <protection locked="0"/>
    </xf>
    <xf numFmtId="49" fontId="0" fillId="0" borderId="0" xfId="0" applyNumberFormat="1" applyFont="1" applyAlignment="1" applyProtection="1">
      <alignment horizontal="center"/>
      <protection hidden="1"/>
    </xf>
    <xf numFmtId="49" fontId="12" fillId="0" borderId="0" xfId="0" applyNumberFormat="1" applyFont="1" applyAlignment="1" applyProtection="1">
      <alignment horizontal="left"/>
      <protection hidden="1"/>
    </xf>
    <xf numFmtId="0" fontId="2" fillId="0" borderId="10" xfId="0" applyFont="1" applyBorder="1" applyAlignment="1" applyProtection="1">
      <alignment horizontal="center"/>
      <protection hidden="1"/>
    </xf>
    <xf numFmtId="0" fontId="8" fillId="33" borderId="0" xfId="0" applyFont="1" applyFill="1" applyBorder="1" applyAlignment="1" applyProtection="1">
      <alignment/>
      <protection hidden="1"/>
    </xf>
    <xf numFmtId="0" fontId="8" fillId="0" borderId="0" xfId="0" applyFont="1" applyAlignment="1" applyProtection="1">
      <alignment/>
      <protection/>
    </xf>
    <xf numFmtId="0" fontId="31" fillId="0" borderId="0" xfId="0" applyFont="1" applyAlignment="1">
      <alignment horizontal="right"/>
    </xf>
    <xf numFmtId="0" fontId="31" fillId="0" borderId="0" xfId="0" applyFont="1" applyAlignment="1">
      <alignment horizontal="center"/>
    </xf>
    <xf numFmtId="0" fontId="4" fillId="0" borderId="10" xfId="0" applyFont="1" applyBorder="1" applyAlignment="1" applyProtection="1">
      <alignment horizontal="center"/>
      <protection hidden="1"/>
    </xf>
    <xf numFmtId="14" fontId="0" fillId="0" borderId="10" xfId="0" applyNumberFormat="1" applyFont="1" applyBorder="1" applyAlignment="1" applyProtection="1">
      <alignment/>
      <protection hidden="1"/>
    </xf>
    <xf numFmtId="0" fontId="4" fillId="0" borderId="18" xfId="0" applyFont="1" applyBorder="1" applyAlignment="1" applyProtection="1">
      <alignment horizontal="center"/>
      <protection hidden="1"/>
    </xf>
    <xf numFmtId="0" fontId="0" fillId="0" borderId="0" xfId="0" applyFont="1" applyBorder="1" applyAlignment="1" applyProtection="1">
      <alignment horizontal="center" vertical="top"/>
      <protection hidden="1"/>
    </xf>
    <xf numFmtId="184" fontId="2" fillId="0" borderId="11" xfId="0" applyNumberFormat="1" applyFont="1" applyBorder="1" applyAlignment="1" applyProtection="1">
      <alignment horizontal="center"/>
      <protection hidden="1" locked="0"/>
    </xf>
    <xf numFmtId="0" fontId="31" fillId="0" borderId="0" xfId="0" applyFont="1" applyBorder="1" applyAlignment="1" applyProtection="1">
      <alignment horizontal="right"/>
      <protection hidden="1"/>
    </xf>
    <xf numFmtId="49" fontId="0" fillId="0" borderId="0" xfId="0" applyNumberFormat="1" applyFont="1" applyAlignment="1">
      <alignment horizontal="right"/>
    </xf>
    <xf numFmtId="0" fontId="3" fillId="0" borderId="0" xfId="0" applyFont="1" applyAlignment="1" applyProtection="1">
      <alignment horizontal="right"/>
      <protection hidden="1"/>
    </xf>
    <xf numFmtId="14" fontId="0" fillId="0" borderId="0" xfId="0" applyNumberFormat="1" applyFont="1" applyBorder="1" applyAlignment="1" applyProtection="1">
      <alignment horizontal="left" vertical="top"/>
      <protection hidden="1"/>
    </xf>
    <xf numFmtId="0" fontId="0" fillId="0" borderId="0" xfId="0" applyFont="1" applyAlignment="1" applyProtection="1">
      <alignment horizontal="center"/>
      <protection locked="0"/>
    </xf>
    <xf numFmtId="0" fontId="8" fillId="0" borderId="0" xfId="0" applyFont="1" applyAlignment="1" applyProtection="1">
      <alignment horizontal="center"/>
      <protection locked="0"/>
    </xf>
    <xf numFmtId="185" fontId="0" fillId="0" borderId="0" xfId="0" applyNumberFormat="1" applyFont="1" applyAlignment="1" applyProtection="1">
      <alignment/>
      <protection locked="0"/>
    </xf>
    <xf numFmtId="14" fontId="2" fillId="0" borderId="10" xfId="0" applyNumberFormat="1" applyFont="1" applyBorder="1" applyAlignment="1" applyProtection="1">
      <alignment horizontal="center"/>
      <protection hidden="1"/>
    </xf>
    <xf numFmtId="0" fontId="23" fillId="0" borderId="0" xfId="0" applyFont="1" applyAlignment="1" applyProtection="1">
      <alignment horizontal="center"/>
      <protection hidden="1"/>
    </xf>
    <xf numFmtId="0" fontId="27" fillId="0" borderId="0" xfId="0" applyFont="1" applyBorder="1" applyAlignment="1">
      <alignment vertical="top"/>
    </xf>
    <xf numFmtId="0" fontId="2" fillId="0" borderId="11" xfId="0" applyFont="1" applyBorder="1" applyAlignment="1" applyProtection="1">
      <alignment horizontal="center"/>
      <protection hidden="1"/>
    </xf>
    <xf numFmtId="14" fontId="0" fillId="0" borderId="0" xfId="0" applyNumberFormat="1" applyFont="1" applyBorder="1" applyAlignment="1" applyProtection="1">
      <alignment horizontal="center"/>
      <protection hidden="1"/>
    </xf>
    <xf numFmtId="0" fontId="0" fillId="0" borderId="10" xfId="0" applyFont="1" applyBorder="1" applyAlignment="1" applyProtection="1">
      <alignment horizontal="left" indent="1"/>
      <protection hidden="1"/>
    </xf>
    <xf numFmtId="0" fontId="0" fillId="0" borderId="10" xfId="0" applyFont="1" applyBorder="1" applyAlignment="1" applyProtection="1">
      <alignment/>
      <protection/>
    </xf>
    <xf numFmtId="0" fontId="0" fillId="0" borderId="11" xfId="0" applyFont="1" applyBorder="1" applyAlignment="1" applyProtection="1">
      <alignment horizontal="left" indent="1"/>
      <protection hidden="1" locked="0"/>
    </xf>
    <xf numFmtId="0" fontId="2" fillId="0" borderId="10" xfId="0" applyFont="1" applyBorder="1" applyAlignment="1" applyProtection="1">
      <alignment/>
      <protection hidden="1" locked="0"/>
    </xf>
    <xf numFmtId="0" fontId="2" fillId="0" borderId="61" xfId="0" applyFont="1" applyBorder="1" applyAlignment="1">
      <alignment vertical="center"/>
    </xf>
    <xf numFmtId="0" fontId="0" fillId="0" borderId="0" xfId="0" applyAlignment="1" applyProtection="1">
      <alignment horizontal="left" indent="2"/>
      <protection hidden="1"/>
    </xf>
    <xf numFmtId="14" fontId="0" fillId="0" borderId="0" xfId="0" applyNumberFormat="1" applyFont="1" applyAlignment="1" applyProtection="1">
      <alignment/>
      <protection locked="0"/>
    </xf>
    <xf numFmtId="0" fontId="0" fillId="0" borderId="0" xfId="0" applyFont="1" applyAlignment="1" applyProtection="1">
      <alignment horizontal="right"/>
      <protection locked="0"/>
    </xf>
    <xf numFmtId="1" fontId="31" fillId="0" borderId="0" xfId="0" applyNumberFormat="1" applyFont="1" applyBorder="1" applyAlignment="1" applyProtection="1">
      <alignment horizontal="right" vertical="top"/>
      <protection hidden="1"/>
    </xf>
    <xf numFmtId="168" fontId="0" fillId="0" borderId="0" xfId="0" applyNumberFormat="1" applyFont="1" applyAlignment="1" applyProtection="1">
      <alignment/>
      <protection locked="0"/>
    </xf>
    <xf numFmtId="168" fontId="0" fillId="0" borderId="0" xfId="0" applyNumberFormat="1" applyFont="1" applyAlignment="1">
      <alignment/>
    </xf>
    <xf numFmtId="188" fontId="0" fillId="0" borderId="0" xfId="0" applyNumberFormat="1" applyFont="1" applyAlignment="1">
      <alignment/>
    </xf>
    <xf numFmtId="168" fontId="2" fillId="0" borderId="10" xfId="0" applyNumberFormat="1" applyFont="1" applyBorder="1" applyAlignment="1" applyProtection="1">
      <alignment horizontal="center"/>
      <protection hidden="1"/>
    </xf>
    <xf numFmtId="188" fontId="0" fillId="0" borderId="0" xfId="0" applyNumberFormat="1" applyFont="1" applyAlignment="1" applyProtection="1">
      <alignment/>
      <protection locked="0"/>
    </xf>
    <xf numFmtId="14" fontId="0" fillId="0" borderId="0" xfId="0" applyNumberFormat="1" applyFont="1" applyAlignment="1" applyProtection="1">
      <alignment horizontal="center"/>
      <protection locked="0"/>
    </xf>
    <xf numFmtId="167" fontId="0" fillId="0" borderId="0" xfId="0" applyNumberFormat="1" applyFont="1" applyAlignment="1">
      <alignment/>
    </xf>
    <xf numFmtId="0" fontId="40" fillId="0" borderId="0" xfId="0" applyFont="1" applyAlignment="1" applyProtection="1">
      <alignment horizontal="center" vertical="top"/>
      <protection hidden="1"/>
    </xf>
    <xf numFmtId="167" fontId="0" fillId="0" borderId="0" xfId="0" applyNumberFormat="1" applyFont="1" applyAlignment="1">
      <alignment horizontal="center"/>
    </xf>
    <xf numFmtId="190" fontId="0" fillId="0" borderId="0" xfId="0" applyNumberFormat="1" applyFont="1" applyAlignment="1">
      <alignment horizontal="center"/>
    </xf>
    <xf numFmtId="167" fontId="8" fillId="0" borderId="0" xfId="0" applyNumberFormat="1" applyFont="1" applyAlignment="1">
      <alignment horizontal="left"/>
    </xf>
    <xf numFmtId="0" fontId="8" fillId="0" borderId="0" xfId="0" applyFont="1" applyAlignment="1" applyProtection="1">
      <alignment horizontal="left" indent="2"/>
      <protection hidden="1"/>
    </xf>
    <xf numFmtId="49" fontId="2" fillId="0" borderId="71" xfId="0" applyNumberFormat="1" applyFont="1" applyBorder="1" applyAlignment="1" applyProtection="1">
      <alignment horizontal="center" vertical="center" shrinkToFit="1"/>
      <protection locked="0"/>
    </xf>
    <xf numFmtId="49" fontId="2" fillId="0" borderId="65" xfId="0" applyNumberFormat="1" applyFont="1" applyFill="1" applyBorder="1" applyAlignment="1" applyProtection="1">
      <alignment horizontal="center" vertical="center" shrinkToFit="1"/>
      <protection locked="0"/>
    </xf>
    <xf numFmtId="49" fontId="2" fillId="0" borderId="65" xfId="0" applyNumberFormat="1" applyFont="1" applyBorder="1" applyAlignment="1" applyProtection="1">
      <alignment horizontal="center" vertical="center" shrinkToFit="1"/>
      <protection locked="0"/>
    </xf>
    <xf numFmtId="49" fontId="2" fillId="0" borderId="84" xfId="0" applyNumberFormat="1" applyFont="1" applyBorder="1" applyAlignment="1" applyProtection="1">
      <alignment horizontal="center" vertical="center" shrinkToFit="1"/>
      <protection locked="0"/>
    </xf>
    <xf numFmtId="0" fontId="26" fillId="0" borderId="0" xfId="0" applyFont="1" applyAlignment="1" applyProtection="1">
      <alignment horizontal="left" vertical="center" indent="2"/>
      <protection hidden="1"/>
    </xf>
    <xf numFmtId="49" fontId="2" fillId="0" borderId="58" xfId="0" applyNumberFormat="1" applyFont="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49" fontId="2" fillId="0" borderId="68" xfId="0" applyNumberFormat="1" applyFont="1" applyBorder="1" applyAlignment="1" applyProtection="1">
      <alignment horizontal="center" vertical="center" shrinkToFit="1"/>
      <protection locked="0"/>
    </xf>
    <xf numFmtId="49" fontId="2" fillId="0" borderId="53" xfId="0" applyNumberFormat="1" applyFont="1" applyBorder="1" applyAlignment="1" applyProtection="1">
      <alignment horizontal="center" vertical="center" shrinkToFit="1"/>
      <protection locked="0"/>
    </xf>
    <xf numFmtId="49" fontId="2" fillId="0" borderId="34" xfId="0" applyNumberFormat="1" applyFont="1" applyFill="1" applyBorder="1" applyAlignment="1" applyProtection="1">
      <alignment horizontal="center" vertical="center" shrinkToFit="1"/>
      <protection locked="0"/>
    </xf>
    <xf numFmtId="49" fontId="2" fillId="0" borderId="20" xfId="0" applyNumberFormat="1" applyFont="1" applyBorder="1" applyAlignment="1" applyProtection="1">
      <alignment horizontal="center" vertical="center" shrinkToFit="1"/>
      <protection locked="0"/>
    </xf>
    <xf numFmtId="49" fontId="2" fillId="0" borderId="72" xfId="0" applyNumberFormat="1" applyFont="1" applyFill="1" applyBorder="1" applyAlignment="1" applyProtection="1">
      <alignment horizontal="center" vertical="center" shrinkToFit="1"/>
      <protection locked="0"/>
    </xf>
    <xf numFmtId="49" fontId="2" fillId="0" borderId="73" xfId="0" applyNumberFormat="1" applyFont="1" applyBorder="1" applyAlignment="1" applyProtection="1">
      <alignment horizontal="center" vertical="center" shrinkToFit="1"/>
      <protection locked="0"/>
    </xf>
    <xf numFmtId="0" fontId="2" fillId="0" borderId="33" xfId="0" applyFont="1" applyBorder="1" applyAlignment="1" applyProtection="1">
      <alignment shrinkToFit="1"/>
      <protection locked="0"/>
    </xf>
    <xf numFmtId="0" fontId="2" fillId="0" borderId="35" xfId="0" applyFont="1" applyBorder="1" applyAlignment="1" applyProtection="1">
      <alignment shrinkToFit="1"/>
      <protection locked="0"/>
    </xf>
    <xf numFmtId="0" fontId="2" fillId="0" borderId="15" xfId="0" applyFont="1" applyBorder="1" applyAlignment="1" applyProtection="1">
      <alignment shrinkToFit="1"/>
      <protection locked="0"/>
    </xf>
    <xf numFmtId="0" fontId="2" fillId="0" borderId="62" xfId="0" applyFont="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49" fontId="0" fillId="0" borderId="0" xfId="0" applyNumberFormat="1" applyAlignment="1">
      <alignment horizontal="right"/>
    </xf>
    <xf numFmtId="0" fontId="26" fillId="0" borderId="0" xfId="0" applyFont="1" applyAlignment="1">
      <alignment vertical="center"/>
    </xf>
    <xf numFmtId="0" fontId="36" fillId="0" borderId="18" xfId="0" applyFont="1" applyBorder="1" applyAlignment="1">
      <alignment horizontal="center" vertical="top"/>
    </xf>
    <xf numFmtId="0" fontId="3" fillId="0" borderId="18" xfId="0" applyFont="1" applyBorder="1" applyAlignment="1">
      <alignment horizontal="center"/>
    </xf>
    <xf numFmtId="167" fontId="0" fillId="0" borderId="0" xfId="0" applyNumberFormat="1" applyFont="1" applyAlignment="1">
      <alignment horizontal="center"/>
    </xf>
    <xf numFmtId="0" fontId="8" fillId="0" borderId="0" xfId="0" applyFont="1" applyAlignment="1" applyProtection="1">
      <alignment horizontal="center"/>
      <protection hidden="1"/>
    </xf>
    <xf numFmtId="0" fontId="0" fillId="0" borderId="11" xfId="0" applyFont="1" applyBorder="1" applyAlignment="1" applyProtection="1">
      <alignment horizontal="center"/>
      <protection hidden="1"/>
    </xf>
    <xf numFmtId="14" fontId="6" fillId="0" borderId="10" xfId="0" applyNumberFormat="1" applyFont="1" applyBorder="1" applyAlignment="1" applyProtection="1">
      <alignment horizontal="center"/>
      <protection hidden="1" locked="0"/>
    </xf>
    <xf numFmtId="0" fontId="2" fillId="0" borderId="10" xfId="0" applyFont="1" applyBorder="1" applyAlignment="1" applyProtection="1">
      <alignment horizontal="center" shrinkToFit="1"/>
      <protection hidden="1"/>
    </xf>
    <xf numFmtId="167" fontId="8" fillId="0" borderId="0" xfId="0" applyNumberFormat="1" applyFont="1" applyAlignment="1">
      <alignment/>
    </xf>
    <xf numFmtId="0" fontId="0" fillId="0" borderId="0" xfId="0" applyAlignment="1">
      <alignment/>
    </xf>
    <xf numFmtId="0" fontId="4" fillId="0" borderId="10" xfId="0" applyFont="1" applyBorder="1" applyAlignment="1" applyProtection="1">
      <alignment horizontal="center" shrinkToFit="1"/>
      <protection hidden="1" locked="0"/>
    </xf>
    <xf numFmtId="0" fontId="2" fillId="0" borderId="11" xfId="0" applyNumberFormat="1" applyFont="1" applyBorder="1" applyAlignment="1" applyProtection="1">
      <alignment horizontal="center" shrinkToFit="1"/>
      <protection hidden="1" locked="0"/>
    </xf>
    <xf numFmtId="166" fontId="0" fillId="0" borderId="11" xfId="0" applyNumberFormat="1" applyFont="1" applyBorder="1" applyAlignment="1" applyProtection="1">
      <alignment horizontal="center"/>
      <protection hidden="1" locked="0"/>
    </xf>
    <xf numFmtId="0" fontId="1" fillId="0" borderId="0" xfId="0" applyFont="1" applyAlignment="1" applyProtection="1">
      <alignment horizontal="right" shrinkToFit="1"/>
      <protection hidden="1"/>
    </xf>
    <xf numFmtId="14" fontId="0" fillId="0" borderId="0" xfId="0" applyNumberFormat="1" applyFont="1" applyAlignment="1" applyProtection="1">
      <alignment horizontal="right"/>
      <protection hidden="1"/>
    </xf>
    <xf numFmtId="183" fontId="2" fillId="0" borderId="11" xfId="0" applyNumberFormat="1" applyFont="1" applyBorder="1" applyAlignment="1" applyProtection="1">
      <alignment horizontal="center" shrinkToFit="1"/>
      <protection hidden="1" locked="0"/>
    </xf>
    <xf numFmtId="0" fontId="2" fillId="0" borderId="10" xfId="0" applyNumberFormat="1" applyFont="1" applyBorder="1" applyAlignment="1" applyProtection="1">
      <alignment horizontal="center"/>
      <protection hidden="1"/>
    </xf>
    <xf numFmtId="165" fontId="0" fillId="0" borderId="11" xfId="0" applyNumberFormat="1" applyFont="1" applyBorder="1" applyAlignment="1" applyProtection="1">
      <alignment horizontal="center"/>
      <protection hidden="1" locked="0"/>
    </xf>
    <xf numFmtId="0" fontId="25" fillId="0" borderId="0" xfId="0" applyFont="1" applyAlignment="1">
      <alignment horizontal="center"/>
    </xf>
    <xf numFmtId="0" fontId="0" fillId="0" borderId="10" xfId="0" applyFont="1" applyBorder="1" applyAlignment="1" applyProtection="1">
      <alignment horizontal="center" shrinkToFit="1"/>
      <protection hidden="1" locked="0"/>
    </xf>
    <xf numFmtId="166" fontId="0" fillId="0" borderId="10" xfId="0" applyNumberFormat="1" applyFont="1" applyBorder="1" applyAlignment="1" applyProtection="1">
      <alignment horizontal="left" indent="1"/>
      <protection hidden="1" locked="0"/>
    </xf>
    <xf numFmtId="0" fontId="0" fillId="0" borderId="10" xfId="0" applyBorder="1" applyAlignment="1" applyProtection="1">
      <alignment/>
      <protection locked="0"/>
    </xf>
    <xf numFmtId="0" fontId="22" fillId="36" borderId="0" xfId="0" applyFont="1" applyFill="1" applyAlignment="1" applyProtection="1">
      <alignment horizontal="center"/>
      <protection hidden="1"/>
    </xf>
    <xf numFmtId="0" fontId="37" fillId="0" borderId="10" xfId="0" applyFont="1" applyBorder="1" applyAlignment="1" applyProtection="1">
      <alignment horizontal="center"/>
      <protection hidden="1"/>
    </xf>
    <xf numFmtId="0" fontId="25" fillId="0" borderId="0" xfId="0" applyFont="1" applyBorder="1" applyAlignment="1">
      <alignment horizontal="center"/>
    </xf>
    <xf numFmtId="0" fontId="23" fillId="0" borderId="18" xfId="0" applyFont="1" applyBorder="1" applyAlignment="1" applyProtection="1">
      <alignment horizontal="center" vertical="top"/>
      <protection hidden="1"/>
    </xf>
    <xf numFmtId="0" fontId="8" fillId="36" borderId="0" xfId="0" applyFont="1" applyFill="1" applyAlignment="1" applyProtection="1">
      <alignment horizontal="center"/>
      <protection hidden="1"/>
    </xf>
    <xf numFmtId="0" fontId="25" fillId="0" borderId="18" xfId="0" applyFont="1" applyBorder="1" applyAlignment="1">
      <alignment horizontal="center"/>
    </xf>
    <xf numFmtId="0" fontId="25" fillId="0" borderId="0" xfId="0" applyFont="1" applyBorder="1" applyAlignment="1" applyProtection="1">
      <alignment horizontal="center"/>
      <protection hidden="1"/>
    </xf>
    <xf numFmtId="0" fontId="2" fillId="33" borderId="20" xfId="0" applyFont="1" applyFill="1" applyBorder="1" applyAlignment="1">
      <alignment horizontal="center" vertical="top" shrinkToFit="1"/>
    </xf>
    <xf numFmtId="0" fontId="2" fillId="33" borderId="15" xfId="0" applyFont="1" applyFill="1" applyBorder="1" applyAlignment="1">
      <alignment horizontal="center" vertical="top" shrinkToFit="1"/>
    </xf>
    <xf numFmtId="0" fontId="2" fillId="33" borderId="30" xfId="0" applyFont="1" applyFill="1" applyBorder="1" applyAlignment="1">
      <alignment horizontal="center"/>
    </xf>
    <xf numFmtId="0" fontId="2" fillId="33" borderId="31" xfId="0" applyFont="1" applyFill="1" applyBorder="1" applyAlignment="1">
      <alignment horizontal="center"/>
    </xf>
    <xf numFmtId="0" fontId="6" fillId="0" borderId="63" xfId="0" applyFont="1" applyBorder="1" applyAlignment="1">
      <alignment horizontal="center"/>
    </xf>
    <xf numFmtId="0" fontId="6" fillId="0" borderId="85" xfId="0"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33" borderId="39"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18</xdr:row>
      <xdr:rowOff>38100</xdr:rowOff>
    </xdr:from>
    <xdr:to>
      <xdr:col>13</xdr:col>
      <xdr:colOff>704850</xdr:colOff>
      <xdr:row>19</xdr:row>
      <xdr:rowOff>95250</xdr:rowOff>
    </xdr:to>
    <xdr:pic>
      <xdr:nvPicPr>
        <xdr:cNvPr id="1" name="Picture 55" descr="syn_logo"/>
        <xdr:cNvPicPr preferRelativeResize="1">
          <a:picLocks noChangeAspect="1"/>
        </xdr:cNvPicPr>
      </xdr:nvPicPr>
      <xdr:blipFill>
        <a:blip r:embed="rId1"/>
        <a:srcRect l="927" t="17672" r="3334" b="21737"/>
        <a:stretch>
          <a:fillRect/>
        </a:stretch>
      </xdr:blipFill>
      <xdr:spPr>
        <a:xfrm>
          <a:off x="4143375" y="3152775"/>
          <a:ext cx="704850" cy="228600"/>
        </a:xfrm>
        <a:prstGeom prst="rect">
          <a:avLst/>
        </a:prstGeom>
        <a:noFill/>
        <a:ln w="9525" cmpd="sng">
          <a:noFill/>
        </a:ln>
      </xdr:spPr>
    </xdr:pic>
    <xdr:clientData/>
  </xdr:twoCellAnchor>
  <xdr:twoCellAnchor>
    <xdr:from>
      <xdr:col>0</xdr:col>
      <xdr:colOff>38100</xdr:colOff>
      <xdr:row>70</xdr:row>
      <xdr:rowOff>47625</xdr:rowOff>
    </xdr:from>
    <xdr:to>
      <xdr:col>1</xdr:col>
      <xdr:colOff>85725</xdr:colOff>
      <xdr:row>72</xdr:row>
      <xdr:rowOff>9525</xdr:rowOff>
    </xdr:to>
    <xdr:pic>
      <xdr:nvPicPr>
        <xdr:cNvPr id="2" name="Picture 10"/>
        <xdr:cNvPicPr preferRelativeResize="1">
          <a:picLocks noChangeAspect="1"/>
        </xdr:cNvPicPr>
      </xdr:nvPicPr>
      <xdr:blipFill>
        <a:blip r:embed="rId2"/>
        <a:stretch>
          <a:fillRect/>
        </a:stretch>
      </xdr:blipFill>
      <xdr:spPr>
        <a:xfrm>
          <a:off x="38100" y="11620500"/>
          <a:ext cx="180975" cy="180975"/>
        </a:xfrm>
        <a:prstGeom prst="rect">
          <a:avLst/>
        </a:prstGeom>
        <a:noFill/>
        <a:ln w="9525" cmpd="sng">
          <a:noFill/>
        </a:ln>
      </xdr:spPr>
    </xdr:pic>
    <xdr:clientData/>
  </xdr:twoCellAnchor>
  <xdr:twoCellAnchor>
    <xdr:from>
      <xdr:col>32</xdr:col>
      <xdr:colOff>219075</xdr:colOff>
      <xdr:row>13</xdr:row>
      <xdr:rowOff>38100</xdr:rowOff>
    </xdr:from>
    <xdr:to>
      <xdr:col>35</xdr:col>
      <xdr:colOff>114300</xdr:colOff>
      <xdr:row>13</xdr:row>
      <xdr:rowOff>200025</xdr:rowOff>
    </xdr:to>
    <xdr:sp>
      <xdr:nvSpPr>
        <xdr:cNvPr id="3" name="Text 27"/>
        <xdr:cNvSpPr txBox="1">
          <a:spLocks noChangeArrowheads="1"/>
        </xdr:cNvSpPr>
      </xdr:nvSpPr>
      <xdr:spPr>
        <a:xfrm>
          <a:off x="6743700" y="2247900"/>
          <a:ext cx="189547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your 4 digit Chapter number here! </a:t>
          </a:r>
        </a:p>
      </xdr:txBody>
    </xdr:sp>
    <xdr:clientData/>
  </xdr:twoCellAnchor>
  <xdr:twoCellAnchor>
    <xdr:from>
      <xdr:col>32</xdr:col>
      <xdr:colOff>219075</xdr:colOff>
      <xdr:row>11</xdr:row>
      <xdr:rowOff>76200</xdr:rowOff>
    </xdr:from>
    <xdr:to>
      <xdr:col>36</xdr:col>
      <xdr:colOff>76200</xdr:colOff>
      <xdr:row>12</xdr:row>
      <xdr:rowOff>180975</xdr:rowOff>
    </xdr:to>
    <xdr:sp>
      <xdr:nvSpPr>
        <xdr:cNvPr id="4" name="Text 28"/>
        <xdr:cNvSpPr txBox="1">
          <a:spLocks noChangeArrowheads="1"/>
        </xdr:cNvSpPr>
      </xdr:nvSpPr>
      <xdr:spPr>
        <a:xfrm>
          <a:off x="6743700" y="1857375"/>
          <a:ext cx="2466975"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 two letter state abbreviation and click on it.</a:t>
          </a:r>
        </a:p>
      </xdr:txBody>
    </xdr:sp>
    <xdr:clientData/>
  </xdr:twoCellAnchor>
  <xdr:twoCellAnchor>
    <xdr:from>
      <xdr:col>32</xdr:col>
      <xdr:colOff>209550</xdr:colOff>
      <xdr:row>14</xdr:row>
      <xdr:rowOff>57150</xdr:rowOff>
    </xdr:from>
    <xdr:to>
      <xdr:col>36</xdr:col>
      <xdr:colOff>514350</xdr:colOff>
      <xdr:row>14</xdr:row>
      <xdr:rowOff>190500</xdr:rowOff>
    </xdr:to>
    <xdr:sp>
      <xdr:nvSpPr>
        <xdr:cNvPr id="5" name="Text 29"/>
        <xdr:cNvSpPr txBox="1">
          <a:spLocks noChangeArrowheads="1"/>
        </xdr:cNvSpPr>
      </xdr:nvSpPr>
      <xdr:spPr>
        <a:xfrm>
          <a:off x="6734175" y="2466975"/>
          <a:ext cx="2914650" cy="1333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0</xdr:col>
      <xdr:colOff>104775</xdr:colOff>
      <xdr:row>1</xdr:row>
      <xdr:rowOff>38100</xdr:rowOff>
    </xdr:from>
    <xdr:to>
      <xdr:col>16</xdr:col>
      <xdr:colOff>447675</xdr:colOff>
      <xdr:row>10</xdr:row>
      <xdr:rowOff>114300</xdr:rowOff>
    </xdr:to>
    <xdr:sp>
      <xdr:nvSpPr>
        <xdr:cNvPr id="6" name="Text 36"/>
        <xdr:cNvSpPr txBox="1">
          <a:spLocks noChangeArrowheads="1"/>
        </xdr:cNvSpPr>
      </xdr:nvSpPr>
      <xdr:spPr>
        <a:xfrm>
          <a:off x="104775" y="200025"/>
          <a:ext cx="6419850" cy="15335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ABSOLUTELY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On Page 8a &amp; 8b YOU MUST PLACE AN X IN THE CELL ABOVE YOUR LAST YEAR OF RECORDS    
</a:t>
          </a:r>
          <a:r>
            <a:rPr lang="en-US" cap="none" sz="1000" b="1" i="0" u="none" baseline="0">
              <a:solidFill>
                <a:srgbClr val="000000"/>
              </a:solidFill>
              <a:latin typeface="Arial"/>
              <a:ea typeface="Arial"/>
              <a:cs typeface="Arial"/>
            </a:rPr>
            <a:t>       FOR EQUATIONS THROUGHOUT THE APPLICATION TO WORK CORRECTLY!</a:t>
          </a:r>
        </a:p>
      </xdr:txBody>
    </xdr:sp>
    <xdr:clientData/>
  </xdr:twoCellAnchor>
  <xdr:twoCellAnchor>
    <xdr:from>
      <xdr:col>32</xdr:col>
      <xdr:colOff>104775</xdr:colOff>
      <xdr:row>6</xdr:row>
      <xdr:rowOff>19050</xdr:rowOff>
    </xdr:from>
    <xdr:to>
      <xdr:col>36</xdr:col>
      <xdr:colOff>390525</xdr:colOff>
      <xdr:row>10</xdr:row>
      <xdr:rowOff>38100</xdr:rowOff>
    </xdr:to>
    <xdr:sp>
      <xdr:nvSpPr>
        <xdr:cNvPr id="7" name="Text 37"/>
        <xdr:cNvSpPr txBox="1">
          <a:spLocks noChangeArrowheads="1"/>
        </xdr:cNvSpPr>
      </xdr:nvSpPr>
      <xdr:spPr>
        <a:xfrm>
          <a:off x="6629400" y="990600"/>
          <a:ext cx="2895600" cy="6667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correct information and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32</xdr:col>
      <xdr:colOff>266700</xdr:colOff>
      <xdr:row>35</xdr:row>
      <xdr:rowOff>19050</xdr:rowOff>
    </xdr:from>
    <xdr:to>
      <xdr:col>41</xdr:col>
      <xdr:colOff>228600</xdr:colOff>
      <xdr:row>57</xdr:row>
      <xdr:rowOff>142875</xdr:rowOff>
    </xdr:to>
    <xdr:sp>
      <xdr:nvSpPr>
        <xdr:cNvPr id="8" name="Text 3"/>
        <xdr:cNvSpPr txBox="1">
          <a:spLocks noChangeArrowheads="1"/>
        </xdr:cNvSpPr>
      </xdr:nvSpPr>
      <xdr:spPr>
        <a:xfrm>
          <a:off x="6791325" y="6496050"/>
          <a:ext cx="5619750" cy="32670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Statement of Candidate and Parent/Guardian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requirement is to have a parent or guardian review the application and certify that the records are true, complete and accurate.  Each candidate should then make a permanent file copy for their records and submit the original copy to the Chapter President and FFA Advisor for their signatures.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 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certify that the records are true, complete and accurate, all completed applications must be reviewed and signed by the chapter president, FFA advisor and superintendent or principal. After signatures, the application should be duplicated so that the chapter has a permanent record of each application that has been submitted to the state FFA office.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XIII. Candidate's Scholastic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Article VI, Section E, Item 6, states that American Degree candidates must “have a record of outstanding leadership abilities and community involvement and have achieved a high school scholastic record of “C” or better as certified by an administrator or counselor.”
</a:t>
          </a:r>
          <a:r>
            <a:rPr lang="en-US" cap="none" sz="1000" b="0" i="0" u="none" baseline="0">
              <a:solidFill>
                <a:srgbClr val="000000"/>
              </a:solidFill>
              <a:latin typeface="Arial"/>
              <a:ea typeface="Arial"/>
              <a:cs typeface="Arial"/>
            </a:rPr>
            <a:t>Special Tip:
</a:t>
          </a:r>
          <a:r>
            <a:rPr lang="en-US" cap="none" sz="1000" b="0" i="0" u="none" baseline="0">
              <a:solidFill>
                <a:srgbClr val="000000"/>
              </a:solidFill>
              <a:latin typeface="Arial"/>
              <a:ea typeface="Arial"/>
              <a:cs typeface="Arial"/>
            </a:rPr>
            <a:t>On completing the final copy of the application be sure that either an administrator or counselor certifies it before forwarding in on to the state FFA office.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390525</xdr:colOff>
      <xdr:row>17</xdr:row>
      <xdr:rowOff>123825</xdr:rowOff>
    </xdr:from>
    <xdr:to>
      <xdr:col>12</xdr:col>
      <xdr:colOff>419100</xdr:colOff>
      <xdr:row>20</xdr:row>
      <xdr:rowOff>47625</xdr:rowOff>
    </xdr:to>
    <xdr:pic>
      <xdr:nvPicPr>
        <xdr:cNvPr id="9" name="Picture 49" descr="Pioneer"/>
        <xdr:cNvPicPr preferRelativeResize="1">
          <a:picLocks noChangeAspect="1"/>
        </xdr:cNvPicPr>
      </xdr:nvPicPr>
      <xdr:blipFill>
        <a:blip r:embed="rId3"/>
        <a:stretch>
          <a:fillRect/>
        </a:stretch>
      </xdr:blipFill>
      <xdr:spPr>
        <a:xfrm>
          <a:off x="3600450" y="3067050"/>
          <a:ext cx="523875" cy="438150"/>
        </a:xfrm>
        <a:prstGeom prst="rect">
          <a:avLst/>
        </a:prstGeom>
        <a:noFill/>
        <a:ln w="9525" cmpd="sng">
          <a:noFill/>
        </a:ln>
      </xdr:spPr>
    </xdr:pic>
    <xdr:clientData/>
  </xdr:twoCellAnchor>
  <xdr:twoCellAnchor editAs="oneCell">
    <xdr:from>
      <xdr:col>11</xdr:col>
      <xdr:colOff>485775</xdr:colOff>
      <xdr:row>14</xdr:row>
      <xdr:rowOff>142875</xdr:rowOff>
    </xdr:from>
    <xdr:to>
      <xdr:col>13</xdr:col>
      <xdr:colOff>219075</xdr:colOff>
      <xdr:row>15</xdr:row>
      <xdr:rowOff>142875</xdr:rowOff>
    </xdr:to>
    <xdr:pic>
      <xdr:nvPicPr>
        <xdr:cNvPr id="10" name="Picture 51" descr="Case IH 2"/>
        <xdr:cNvPicPr preferRelativeResize="1">
          <a:picLocks noChangeAspect="1"/>
        </xdr:cNvPicPr>
      </xdr:nvPicPr>
      <xdr:blipFill>
        <a:blip r:embed="rId4"/>
        <a:stretch>
          <a:fillRect/>
        </a:stretch>
      </xdr:blipFill>
      <xdr:spPr>
        <a:xfrm>
          <a:off x="3695700" y="2552700"/>
          <a:ext cx="666750" cy="200025"/>
        </a:xfrm>
        <a:prstGeom prst="rect">
          <a:avLst/>
        </a:prstGeom>
        <a:noFill/>
        <a:ln w="9525" cmpd="sng">
          <a:noFill/>
        </a:ln>
      </xdr:spPr>
    </xdr:pic>
    <xdr:clientData/>
  </xdr:twoCellAnchor>
  <xdr:twoCellAnchor editAs="oneCell">
    <xdr:from>
      <xdr:col>1</xdr:col>
      <xdr:colOff>266700</xdr:colOff>
      <xdr:row>13</xdr:row>
      <xdr:rowOff>104775</xdr:rowOff>
    </xdr:from>
    <xdr:to>
      <xdr:col>4</xdr:col>
      <xdr:colOff>28575</xdr:colOff>
      <xdr:row>19</xdr:row>
      <xdr:rowOff>38100</xdr:rowOff>
    </xdr:to>
    <xdr:pic>
      <xdr:nvPicPr>
        <xdr:cNvPr id="11" name="Picture 54" descr="Color FFA Emblem Med Quality - Size"/>
        <xdr:cNvPicPr preferRelativeResize="1">
          <a:picLocks noChangeAspect="1"/>
        </xdr:cNvPicPr>
      </xdr:nvPicPr>
      <xdr:blipFill>
        <a:blip r:embed="rId5"/>
        <a:stretch>
          <a:fillRect/>
        </a:stretch>
      </xdr:blipFill>
      <xdr:spPr>
        <a:xfrm>
          <a:off x="400050" y="2314575"/>
          <a:ext cx="800100" cy="1009650"/>
        </a:xfrm>
        <a:prstGeom prst="rect">
          <a:avLst/>
        </a:prstGeom>
        <a:noFill/>
        <a:ln w="9525" cmpd="sng">
          <a:noFill/>
        </a:ln>
      </xdr:spPr>
    </xdr:pic>
    <xdr:clientData/>
  </xdr:twoCellAnchor>
  <xdr:twoCellAnchor editAs="oneCell">
    <xdr:from>
      <xdr:col>11</xdr:col>
      <xdr:colOff>409575</xdr:colOff>
      <xdr:row>16</xdr:row>
      <xdr:rowOff>9525</xdr:rowOff>
    </xdr:from>
    <xdr:to>
      <xdr:col>13</xdr:col>
      <xdr:colOff>352425</xdr:colOff>
      <xdr:row>17</xdr:row>
      <xdr:rowOff>95250</xdr:rowOff>
    </xdr:to>
    <xdr:pic>
      <xdr:nvPicPr>
        <xdr:cNvPr id="12" name="Picture 56" descr="untitled"/>
        <xdr:cNvPicPr preferRelativeResize="1">
          <a:picLocks noChangeAspect="1"/>
        </xdr:cNvPicPr>
      </xdr:nvPicPr>
      <xdr:blipFill>
        <a:blip r:embed="rId6"/>
        <a:stretch>
          <a:fillRect/>
        </a:stretch>
      </xdr:blipFill>
      <xdr:spPr>
        <a:xfrm>
          <a:off x="3619500" y="2781300"/>
          <a:ext cx="876300" cy="257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54</xdr:row>
      <xdr:rowOff>9525</xdr:rowOff>
    </xdr:from>
    <xdr:to>
      <xdr:col>1</xdr:col>
      <xdr:colOff>47625</xdr:colOff>
      <xdr:row>55</xdr:row>
      <xdr:rowOff>9525</xdr:rowOff>
    </xdr:to>
    <xdr:pic>
      <xdr:nvPicPr>
        <xdr:cNvPr id="1" name="Picture 3"/>
        <xdr:cNvPicPr preferRelativeResize="1">
          <a:picLocks noChangeAspect="1"/>
        </xdr:cNvPicPr>
      </xdr:nvPicPr>
      <xdr:blipFill>
        <a:blip r:embed="rId1"/>
        <a:stretch>
          <a:fillRect/>
        </a:stretch>
      </xdr:blipFill>
      <xdr:spPr>
        <a:xfrm>
          <a:off x="76200" y="9705975"/>
          <a:ext cx="180975" cy="180975"/>
        </a:xfrm>
        <a:prstGeom prst="rect">
          <a:avLst/>
        </a:prstGeom>
        <a:noFill/>
        <a:ln w="9525" cmpd="sng">
          <a:noFill/>
        </a:ln>
      </xdr:spPr>
    </xdr:pic>
    <xdr:clientData/>
  </xdr:twoCellAnchor>
  <xdr:twoCellAnchor>
    <xdr:from>
      <xdr:col>11</xdr:col>
      <xdr:colOff>161925</xdr:colOff>
      <xdr:row>13</xdr:row>
      <xdr:rowOff>9525</xdr:rowOff>
    </xdr:from>
    <xdr:to>
      <xdr:col>15</xdr:col>
      <xdr:colOff>285750</xdr:colOff>
      <xdr:row>13</xdr:row>
      <xdr:rowOff>180975</xdr:rowOff>
    </xdr:to>
    <xdr:sp>
      <xdr:nvSpPr>
        <xdr:cNvPr id="2" name="Text 11"/>
        <xdr:cNvSpPr txBox="1">
          <a:spLocks noChangeArrowheads="1"/>
        </xdr:cNvSpPr>
      </xdr:nvSpPr>
      <xdr:spPr>
        <a:xfrm>
          <a:off x="6677025" y="2762250"/>
          <a:ext cx="256222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A</a:t>
          </a:r>
        </a:p>
      </xdr:txBody>
    </xdr:sp>
    <xdr:clientData/>
  </xdr:twoCellAnchor>
  <xdr:twoCellAnchor>
    <xdr:from>
      <xdr:col>11</xdr:col>
      <xdr:colOff>161925</xdr:colOff>
      <xdr:row>14</xdr:row>
      <xdr:rowOff>28575</xdr:rowOff>
    </xdr:from>
    <xdr:to>
      <xdr:col>15</xdr:col>
      <xdr:colOff>285750</xdr:colOff>
      <xdr:row>15</xdr:row>
      <xdr:rowOff>28575</xdr:rowOff>
    </xdr:to>
    <xdr:sp>
      <xdr:nvSpPr>
        <xdr:cNvPr id="3" name="Text 12"/>
        <xdr:cNvSpPr txBox="1">
          <a:spLocks noChangeArrowheads="1"/>
        </xdr:cNvSpPr>
      </xdr:nvSpPr>
      <xdr:spPr>
        <a:xfrm>
          <a:off x="6677025" y="3009900"/>
          <a:ext cx="256222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B</a:t>
          </a:r>
        </a:p>
      </xdr:txBody>
    </xdr:sp>
    <xdr:clientData/>
  </xdr:twoCellAnchor>
  <xdr:twoCellAnchor>
    <xdr:from>
      <xdr:col>11</xdr:col>
      <xdr:colOff>180975</xdr:colOff>
      <xdr:row>16</xdr:row>
      <xdr:rowOff>9525</xdr:rowOff>
    </xdr:from>
    <xdr:to>
      <xdr:col>15</xdr:col>
      <xdr:colOff>304800</xdr:colOff>
      <xdr:row>17</xdr:row>
      <xdr:rowOff>9525</xdr:rowOff>
    </xdr:to>
    <xdr:sp>
      <xdr:nvSpPr>
        <xdr:cNvPr id="4" name="Text 13"/>
        <xdr:cNvSpPr txBox="1">
          <a:spLocks noChangeArrowheads="1"/>
        </xdr:cNvSpPr>
      </xdr:nvSpPr>
      <xdr:spPr>
        <a:xfrm>
          <a:off x="6696075" y="3333750"/>
          <a:ext cx="256222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5 Table C</a:t>
          </a:r>
        </a:p>
      </xdr:txBody>
    </xdr:sp>
    <xdr:clientData/>
  </xdr:twoCellAnchor>
  <xdr:twoCellAnchor>
    <xdr:from>
      <xdr:col>11</xdr:col>
      <xdr:colOff>180975</xdr:colOff>
      <xdr:row>18</xdr:row>
      <xdr:rowOff>9525</xdr:rowOff>
    </xdr:from>
    <xdr:to>
      <xdr:col>15</xdr:col>
      <xdr:colOff>304800</xdr:colOff>
      <xdr:row>18</xdr:row>
      <xdr:rowOff>180975</xdr:rowOff>
    </xdr:to>
    <xdr:sp>
      <xdr:nvSpPr>
        <xdr:cNvPr id="5" name="Text 14"/>
        <xdr:cNvSpPr txBox="1">
          <a:spLocks noChangeArrowheads="1"/>
        </xdr:cNvSpPr>
      </xdr:nvSpPr>
      <xdr:spPr>
        <a:xfrm>
          <a:off x="6696075" y="3676650"/>
          <a:ext cx="2562225" cy="171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D</a:t>
          </a:r>
        </a:p>
      </xdr:txBody>
    </xdr:sp>
    <xdr:clientData/>
  </xdr:twoCellAnchor>
  <xdr:twoCellAnchor>
    <xdr:from>
      <xdr:col>11</xdr:col>
      <xdr:colOff>180975</xdr:colOff>
      <xdr:row>26</xdr:row>
      <xdr:rowOff>9525</xdr:rowOff>
    </xdr:from>
    <xdr:to>
      <xdr:col>15</xdr:col>
      <xdr:colOff>304800</xdr:colOff>
      <xdr:row>27</xdr:row>
      <xdr:rowOff>19050</xdr:rowOff>
    </xdr:to>
    <xdr:sp>
      <xdr:nvSpPr>
        <xdr:cNvPr id="6" name="Text 15"/>
        <xdr:cNvSpPr txBox="1">
          <a:spLocks noChangeArrowheads="1"/>
        </xdr:cNvSpPr>
      </xdr:nvSpPr>
      <xdr:spPr>
        <a:xfrm>
          <a:off x="6696075" y="5267325"/>
          <a:ext cx="256222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E</a:t>
          </a:r>
        </a:p>
      </xdr:txBody>
    </xdr:sp>
    <xdr:clientData/>
  </xdr:twoCellAnchor>
  <xdr:twoCellAnchor>
    <xdr:from>
      <xdr:col>11</xdr:col>
      <xdr:colOff>180975</xdr:colOff>
      <xdr:row>28</xdr:row>
      <xdr:rowOff>0</xdr:rowOff>
    </xdr:from>
    <xdr:to>
      <xdr:col>15</xdr:col>
      <xdr:colOff>304800</xdr:colOff>
      <xdr:row>29</xdr:row>
      <xdr:rowOff>9525</xdr:rowOff>
    </xdr:to>
    <xdr:sp>
      <xdr:nvSpPr>
        <xdr:cNvPr id="7" name="Text 16"/>
        <xdr:cNvSpPr txBox="1">
          <a:spLocks noChangeArrowheads="1"/>
        </xdr:cNvSpPr>
      </xdr:nvSpPr>
      <xdr:spPr>
        <a:xfrm>
          <a:off x="6696075" y="5562600"/>
          <a:ext cx="256222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6 Table F</a:t>
          </a:r>
        </a:p>
      </xdr:txBody>
    </xdr:sp>
    <xdr:clientData/>
  </xdr:twoCellAnchor>
  <xdr:twoCellAnchor>
    <xdr:from>
      <xdr:col>11</xdr:col>
      <xdr:colOff>180975</xdr:colOff>
      <xdr:row>30</xdr:row>
      <xdr:rowOff>28575</xdr:rowOff>
    </xdr:from>
    <xdr:to>
      <xdr:col>15</xdr:col>
      <xdr:colOff>304800</xdr:colOff>
      <xdr:row>30</xdr:row>
      <xdr:rowOff>190500</xdr:rowOff>
    </xdr:to>
    <xdr:sp>
      <xdr:nvSpPr>
        <xdr:cNvPr id="8" name="Text 17"/>
        <xdr:cNvSpPr txBox="1">
          <a:spLocks noChangeArrowheads="1"/>
        </xdr:cNvSpPr>
      </xdr:nvSpPr>
      <xdr:spPr>
        <a:xfrm>
          <a:off x="6696075" y="5895975"/>
          <a:ext cx="256222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G</a:t>
          </a:r>
        </a:p>
      </xdr:txBody>
    </xdr:sp>
    <xdr:clientData/>
  </xdr:twoCellAnchor>
  <xdr:twoCellAnchor>
    <xdr:from>
      <xdr:col>11</xdr:col>
      <xdr:colOff>180975</xdr:colOff>
      <xdr:row>31</xdr:row>
      <xdr:rowOff>19050</xdr:rowOff>
    </xdr:from>
    <xdr:to>
      <xdr:col>15</xdr:col>
      <xdr:colOff>304800</xdr:colOff>
      <xdr:row>32</xdr:row>
      <xdr:rowOff>28575</xdr:rowOff>
    </xdr:to>
    <xdr:sp>
      <xdr:nvSpPr>
        <xdr:cNvPr id="9" name="Text 18"/>
        <xdr:cNvSpPr txBox="1">
          <a:spLocks noChangeArrowheads="1"/>
        </xdr:cNvSpPr>
      </xdr:nvSpPr>
      <xdr:spPr>
        <a:xfrm>
          <a:off x="6696075" y="6086475"/>
          <a:ext cx="256222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H</a:t>
          </a:r>
        </a:p>
      </xdr:txBody>
    </xdr:sp>
    <xdr:clientData/>
  </xdr:twoCellAnchor>
  <xdr:twoCellAnchor>
    <xdr:from>
      <xdr:col>11</xdr:col>
      <xdr:colOff>180975</xdr:colOff>
      <xdr:row>33</xdr:row>
      <xdr:rowOff>9525</xdr:rowOff>
    </xdr:from>
    <xdr:to>
      <xdr:col>15</xdr:col>
      <xdr:colOff>304800</xdr:colOff>
      <xdr:row>33</xdr:row>
      <xdr:rowOff>171450</xdr:rowOff>
    </xdr:to>
    <xdr:sp>
      <xdr:nvSpPr>
        <xdr:cNvPr id="10" name="Text 19"/>
        <xdr:cNvSpPr txBox="1">
          <a:spLocks noChangeArrowheads="1"/>
        </xdr:cNvSpPr>
      </xdr:nvSpPr>
      <xdr:spPr>
        <a:xfrm>
          <a:off x="6696075" y="6381750"/>
          <a:ext cx="2562225" cy="161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Ending Value Transfers from Page 7 Table I</a:t>
          </a:r>
        </a:p>
      </xdr:txBody>
    </xdr:sp>
    <xdr:clientData/>
  </xdr:twoCellAnchor>
  <xdr:twoCellAnchor>
    <xdr:from>
      <xdr:col>16</xdr:col>
      <xdr:colOff>0</xdr:colOff>
      <xdr:row>4</xdr:row>
      <xdr:rowOff>266700</xdr:rowOff>
    </xdr:from>
    <xdr:to>
      <xdr:col>27</xdr:col>
      <xdr:colOff>19050</xdr:colOff>
      <xdr:row>95</xdr:row>
      <xdr:rowOff>104775</xdr:rowOff>
    </xdr:to>
    <xdr:sp>
      <xdr:nvSpPr>
        <xdr:cNvPr id="11" name="Text 20"/>
        <xdr:cNvSpPr txBox="1">
          <a:spLocks noChangeArrowheads="1"/>
        </xdr:cNvSpPr>
      </xdr:nvSpPr>
      <xdr:spPr>
        <a:xfrm>
          <a:off x="9363075" y="914400"/>
          <a:ext cx="6724650" cy="155448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anything of value owned and used by the candidate to conduct the SAE program used in qualifying for the American FFA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Savings Account
</a:t>
          </a:r>
          <a:r>
            <a:rPr lang="en-US" cap="none" sz="1000" b="0" i="0" u="none" baseline="0">
              <a:solidFill>
                <a:srgbClr val="000000"/>
              </a:solidFill>
              <a:latin typeface="Arial"/>
              <a:ea typeface="Arial"/>
              <a:cs typeface="Arial"/>
            </a:rPr>
            <a:t>Checking Account
</a:t>
          </a:r>
          <a:r>
            <a:rPr lang="en-US" cap="none" sz="1000" b="0" i="0" u="none" baseline="0">
              <a:solidFill>
                <a:srgbClr val="000000"/>
              </a:solidFill>
              <a:latin typeface="Arial"/>
              <a:ea typeface="Arial"/>
              <a:cs typeface="Arial"/>
            </a:rPr>
            <a:t>Nursery Stock -Trees and Shrubs
</a:t>
          </a:r>
          <a:r>
            <a:rPr lang="en-US" cap="none" sz="1000" b="0" i="0" u="none" baseline="0">
              <a:solidFill>
                <a:srgbClr val="000000"/>
              </a:solidFill>
              <a:latin typeface="Arial"/>
              <a:ea typeface="Arial"/>
              <a:cs typeface="Arial"/>
            </a:rPr>
            <a:t>Bedding Plants
</a:t>
          </a:r>
          <a:r>
            <a:rPr lang="en-US" cap="none" sz="1000" b="0" i="0" u="none" baseline="0">
              <a:solidFill>
                <a:srgbClr val="000000"/>
              </a:solidFill>
              <a:latin typeface="Arial"/>
              <a:ea typeface="Arial"/>
              <a:cs typeface="Arial"/>
            </a:rPr>
            <a:t>U.S. Savings Bonds
</a:t>
          </a:r>
          <a:r>
            <a:rPr lang="en-US" cap="none" sz="1000" b="0" i="0" u="none" baseline="0">
              <a:solidFill>
                <a:srgbClr val="000000"/>
              </a:solidFill>
              <a:latin typeface="Arial"/>
              <a:ea typeface="Arial"/>
              <a:cs typeface="Arial"/>
            </a:rPr>
            <a:t>Fish food on hand
</a:t>
          </a:r>
          <a:r>
            <a:rPr lang="en-US" cap="none" sz="1000" b="0" i="0" u="none" baseline="0">
              <a:solidFill>
                <a:srgbClr val="000000"/>
              </a:solidFill>
              <a:latin typeface="Arial"/>
              <a:ea typeface="Arial"/>
              <a:cs typeface="Arial"/>
            </a:rPr>
            <a:t>Fishing poles with reels
</a:t>
          </a:r>
          <a:r>
            <a:rPr lang="en-US" cap="none" sz="1000" b="0" i="0" u="none" baseline="0">
              <a:solidFill>
                <a:srgbClr val="000000"/>
              </a:solidFill>
              <a:latin typeface="Arial"/>
              <a:ea typeface="Arial"/>
              <a:cs typeface="Arial"/>
            </a:rPr>
            <a:t>Tree fertilizer left over from last year
</a:t>
          </a:r>
          <a:r>
            <a:rPr lang="en-US" cap="none" sz="1000" b="0" i="0" u="none" baseline="0">
              <a:solidFill>
                <a:srgbClr val="000000"/>
              </a:solidFill>
              <a:latin typeface="Arial"/>
              <a:ea typeface="Arial"/>
              <a:cs typeface="Arial"/>
            </a:rPr>
            <a:t>150 tons of hay
</a:t>
          </a:r>
          <a:r>
            <a:rPr lang="en-US" cap="none" sz="1000" b="0" i="0" u="none" baseline="0">
              <a:solidFill>
                <a:srgbClr val="000000"/>
              </a:solidFill>
              <a:latin typeface="Arial"/>
              <a:ea typeface="Arial"/>
              <a:cs typeface="Arial"/>
            </a:rPr>
            <a:t>Accounts receivable - Hay sold to Smith Farms
</a:t>
          </a:r>
          <a:r>
            <a:rPr lang="en-US" cap="none" sz="1000" b="0" i="0" u="none" baseline="0">
              <a:solidFill>
                <a:srgbClr val="000000"/>
              </a:solidFill>
              <a:latin typeface="Arial"/>
              <a:ea typeface="Arial"/>
              <a:cs typeface="Arial"/>
            </a:rPr>
            <a:t>Thirty 175-pound feeder pigs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rabbits to your neighbor in December, but she will not pay you for two months. Until she has paid for the rabbits,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(Note: An exception of 12 months may be for market animals such as steers).  All non-capital property, which is used with your SAE,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net capital transactions in lines 2a,1-5.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Candidate's investment in harvested and growing crops  Bring total from page 5.
</a:t>
          </a:r>
          <a:r>
            <a:rPr lang="en-US" cap="none" sz="1000" b="0" i="0" u="none" baseline="0">
              <a:solidFill>
                <a:srgbClr val="000000"/>
              </a:solidFill>
              <a:latin typeface="Arial"/>
              <a:ea typeface="Arial"/>
              <a:cs typeface="Arial"/>
            </a:rPr>
            <a:t>2. Candidate's investment in feed, seed, fertilizer, chemicals, supplies, prepaid expenses, and other current/operating 
</a:t>
          </a:r>
          <a:r>
            <a:rPr lang="en-US" cap="none" sz="1000" b="0" i="0" u="none" baseline="0">
              <a:solidFill>
                <a:srgbClr val="000000"/>
              </a:solidFill>
              <a:latin typeface="Arial"/>
              <a:ea typeface="Arial"/>
              <a:cs typeface="Arial"/>
            </a:rPr>
            <a:t>    assets  Bring total from page 5
</a:t>
          </a:r>
          <a:r>
            <a:rPr lang="en-US" cap="none" sz="1000" b="0" i="0" u="none" baseline="0">
              <a:solidFill>
                <a:srgbClr val="000000"/>
              </a:solidFill>
              <a:latin typeface="Arial"/>
              <a:ea typeface="Arial"/>
              <a:cs typeface="Arial"/>
            </a:rPr>
            <a:t>3. Candidate's investment in merchandise, crops, and livestock purchased for resale.  Bring total from page 5
</a:t>
          </a:r>
          <a:r>
            <a:rPr lang="en-US" cap="none" sz="1000" b="0" i="0" u="none" baseline="0">
              <a:solidFill>
                <a:srgbClr val="000000"/>
              </a:solidFill>
              <a:latin typeface="Arial"/>
              <a:ea typeface="Arial"/>
              <a:cs typeface="Arial"/>
            </a:rPr>
            <a:t>4. Candidate's investment in raised market livestock and poultry  Bring total from page 6
</a:t>
          </a:r>
          <a:r>
            <a:rPr lang="en-US" cap="none" sz="1000" b="0" i="0" u="none" baseline="0">
              <a:solidFill>
                <a:srgbClr val="000000"/>
              </a:solidFill>
              <a:latin typeface="Arial"/>
              <a:ea typeface="Arial"/>
              <a:cs typeface="Arial"/>
            </a:rPr>
            <a:t>5. Total Current/Operating Inventory 
</a:t>
          </a:r>
          <a:r>
            <a:rPr lang="en-US" cap="none" sz="1000" b="1" i="0" u="none" baseline="0">
              <a:solidFill>
                <a:srgbClr val="000000"/>
              </a:solidFill>
              <a:latin typeface="Arial"/>
              <a:ea typeface="Arial"/>
              <a:cs typeface="Arial"/>
            </a:rPr>
            <a:t>Total of all Current/Operating Inventory</a:t>
          </a:r>
          <a:r>
            <a:rPr lang="en-US" cap="none" sz="1000" b="0" i="0" u="none" baseline="0">
              <a:solidFill>
                <a:srgbClr val="000000"/>
              </a:solidFill>
              <a:latin typeface="Arial"/>
              <a:ea typeface="Arial"/>
              <a:cs typeface="Arial"/>
            </a:rPr>
            <a:t>.  Sum of (d1+d2+d3+d4)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Subtotal- productively invested current/operating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dollar value for all your current assets beginning with the day you began your first SAE program and including the ending value as of December 31 of the year you are applying for the American FFA Degree.     Equal to the sum of (1a+1b+1c+1d5)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Non-productively invested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those assets owned by candidate that are not part of an SAE such as, personal share of auto or pick-up truck, hunting and other sporting equipment (not use in SAE), stereos, TV's,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Total current/operating assets</a:t>
          </a:r>
          <a:r>
            <a:rPr lang="en-US" cap="none" sz="1000" b="0" i="0" u="none" baseline="0">
              <a:solidFill>
                <a:srgbClr val="000000"/>
              </a:solidFill>
              <a:latin typeface="Arial"/>
              <a:ea typeface="Arial"/>
              <a:cs typeface="Arial"/>
            </a:rPr>
            <a:t> (e+f)
</a:t>
          </a:r>
          <a:r>
            <a:rPr lang="en-US" cap="none" sz="1000" b="0" i="0" u="none" baseline="0">
              <a:solidFill>
                <a:srgbClr val="000000"/>
              </a:solidFill>
              <a:latin typeface="Arial"/>
              <a:ea typeface="Arial"/>
              <a:cs typeface="Arial"/>
            </a:rPr>
            <a:t>This represents the sum total of all current assets both productively and non-productively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 -Current/Capital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usually not sold and converted into cash during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Candidate's investment in non-depreciable draft, pleasure, and breeding livestock and poultry.  Total from page 6
</a:t>
          </a:r>
          <a:r>
            <a:rPr lang="en-US" cap="none" sz="1000" b="0" i="0" u="none" baseline="0">
              <a:solidFill>
                <a:srgbClr val="000000"/>
              </a:solidFill>
              <a:latin typeface="Arial"/>
              <a:ea typeface="Arial"/>
              <a:cs typeface="Arial"/>
            </a:rPr>
            <a:t>2. Candidate's investment in depreciable draft, pleasure and breeding livestock.  Total from page 6
</a:t>
          </a:r>
          <a:r>
            <a:rPr lang="en-US" cap="none" sz="1000" b="0" i="0" u="none" baseline="0">
              <a:solidFill>
                <a:srgbClr val="000000"/>
              </a:solidFill>
              <a:latin typeface="Arial"/>
              <a:ea typeface="Arial"/>
              <a:cs typeface="Arial"/>
            </a:rPr>
            <a:t>3. Candidate's investment in machinery, equipment, and fixtures.  Total from page 7
</a:t>
          </a:r>
          <a:r>
            <a:rPr lang="en-US" cap="none" sz="1000" b="0" i="0" u="none" baseline="0">
              <a:solidFill>
                <a:srgbClr val="000000"/>
              </a:solidFill>
              <a:latin typeface="Arial"/>
              <a:ea typeface="Arial"/>
              <a:cs typeface="Arial"/>
            </a:rPr>
            <a:t>4. Candidate's investment in depreciable land improvements, buildings, and fences.  Total from page 7
</a:t>
          </a:r>
          <a:r>
            <a:rPr lang="en-US" cap="none" sz="1000" b="0" i="0" u="none" baseline="0">
              <a:solidFill>
                <a:srgbClr val="000000"/>
              </a:solidFill>
              <a:latin typeface="Arial"/>
              <a:ea typeface="Arial"/>
              <a:cs typeface="Arial"/>
            </a:rPr>
            <a:t>5. Candidate's investment in land.  Total from page 7
</a:t>
          </a:r>
          <a:r>
            <a:rPr lang="en-US" cap="none" sz="1000" b="1" i="0" u="none" baseline="0">
              <a:solidFill>
                <a:srgbClr val="000000"/>
              </a:solidFill>
              <a:latin typeface="Arial"/>
              <a:ea typeface="Arial"/>
              <a:cs typeface="Arial"/>
            </a:rPr>
            <a:t>6. Subtotal: Productively Invested Non-Current/Capital Assets</a:t>
          </a:r>
          <a:r>
            <a:rPr lang="en-US" cap="none" sz="1000" b="0" i="0" u="none" baseline="0">
              <a:solidFill>
                <a:srgbClr val="000000"/>
              </a:solidFill>
              <a:latin typeface="Arial"/>
              <a:ea typeface="Arial"/>
              <a:cs typeface="Arial"/>
            </a:rPr>
            <a:t>    (a1+a2+a3+a4+a5)
</a:t>
          </a:r>
          <a:r>
            <a:rPr lang="en-US" cap="none" sz="1000" b="0" i="0" u="none" baseline="0">
              <a:solidFill>
                <a:srgbClr val="000000"/>
              </a:solidFill>
              <a:latin typeface="Arial"/>
              <a:ea typeface="Arial"/>
              <a:cs typeface="Arial"/>
            </a:rPr>
            <a:t>This represents the total dollar value for all your productively invested non-current assets beginning with the day you began your first SAE program and including the ending value as of December 31 of the year you are applying for the American FFA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Non-productively invested personal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for all your nonproductively invested personal non-current assets.  This will include your personal 
</a:t>
          </a:r>
          <a:r>
            <a:rPr lang="en-US" cap="none" sz="1000" b="0" i="0" u="none" baseline="0">
              <a:solidFill>
                <a:srgbClr val="000000"/>
              </a:solidFill>
              <a:latin typeface="Arial"/>
              <a:ea typeface="Arial"/>
              <a:cs typeface="Arial"/>
            </a:rPr>
            <a:t>     share of any automobiles, motorcycles, boats,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Assets</a:t>
          </a:r>
          <a:r>
            <a:rPr lang="en-US" cap="none" sz="1000" b="0" i="0" u="none" baseline="0">
              <a:solidFill>
                <a:srgbClr val="000000"/>
              </a:solidFill>
              <a:latin typeface="Arial"/>
              <a:ea typeface="Arial"/>
              <a:cs typeface="Arial"/>
            </a:rPr>
            <a:t> This line equals line 2a6+2b.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Total Productively Invested Assets </a:t>
          </a:r>
          <a:r>
            <a:rPr lang="en-US" cap="none" sz="1000" b="0" i="0" u="none" baseline="0">
              <a:solidFill>
                <a:srgbClr val="000000"/>
              </a:solidFill>
              <a:latin typeface="Arial"/>
              <a:ea typeface="Arial"/>
              <a:cs typeface="Arial"/>
            </a:rPr>
            <a:t> This equals line 1e+2a6.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Non-Productively Invested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dollar value for all the candidate's nonproductively invested non-current assets, plus nonproductively invested/personal non-current assets.  This equals line 1f+2b.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Assets (3+4)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candidate's total dollar of all assets including “Total Productively Invested Assets” and “Total Non-Productively Invested Assets.”  This equals line 3+4.
</a:t>
          </a:r>
        </a:p>
      </xdr:txBody>
    </xdr:sp>
    <xdr:clientData/>
  </xdr:twoCellAnchor>
  <xdr:twoCellAnchor>
    <xdr:from>
      <xdr:col>11</xdr:col>
      <xdr:colOff>190500</xdr:colOff>
      <xdr:row>8</xdr:row>
      <xdr:rowOff>123825</xdr:rowOff>
    </xdr:from>
    <xdr:to>
      <xdr:col>15</xdr:col>
      <xdr:colOff>171450</xdr:colOff>
      <xdr:row>11</xdr:row>
      <xdr:rowOff>123825</xdr:rowOff>
    </xdr:to>
    <xdr:sp>
      <xdr:nvSpPr>
        <xdr:cNvPr id="12" name="Text 21"/>
        <xdr:cNvSpPr txBox="1">
          <a:spLocks noChangeArrowheads="1"/>
        </xdr:cNvSpPr>
      </xdr:nvSpPr>
      <xdr:spPr>
        <a:xfrm>
          <a:off x="6705600" y="1847850"/>
          <a:ext cx="2419350" cy="628650"/>
        </a:xfrm>
        <a:prstGeom prst="rect">
          <a:avLst/>
        </a:prstGeom>
        <a:solidFill>
          <a:srgbClr val="CCCC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Arrow over to Column Q - AA
</a:t>
          </a:r>
          <a:r>
            <a:rPr lang="en-US" cap="none" sz="1200" b="1" i="0" u="none" baseline="0">
              <a:solidFill>
                <a:srgbClr val="0000FF"/>
              </a:solidFill>
              <a:latin typeface="Arial"/>
              <a:ea typeface="Arial"/>
              <a:cs typeface="Arial"/>
            </a:rPr>
            <a:t> for a description of the items on this page!</a:t>
          </a:r>
        </a:p>
      </xdr:txBody>
    </xdr:sp>
    <xdr:clientData/>
  </xdr:twoCellAnchor>
  <xdr:twoCellAnchor>
    <xdr:from>
      <xdr:col>4</xdr:col>
      <xdr:colOff>381000</xdr:colOff>
      <xdr:row>0</xdr:row>
      <xdr:rowOff>133350</xdr:rowOff>
    </xdr:from>
    <xdr:to>
      <xdr:col>9</xdr:col>
      <xdr:colOff>876300</xdr:colOff>
      <xdr:row>3</xdr:row>
      <xdr:rowOff>76200</xdr:rowOff>
    </xdr:to>
    <xdr:sp>
      <xdr:nvSpPr>
        <xdr:cNvPr id="13" name="Text 31"/>
        <xdr:cNvSpPr txBox="1">
          <a:spLocks noChangeArrowheads="1"/>
        </xdr:cNvSpPr>
      </xdr:nvSpPr>
      <xdr:spPr>
        <a:xfrm>
          <a:off x="1524000" y="133350"/>
          <a:ext cx="3905250" cy="4286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50</xdr:row>
      <xdr:rowOff>9525</xdr:rowOff>
    </xdr:from>
    <xdr:to>
      <xdr:col>1</xdr:col>
      <xdr:colOff>57150</xdr:colOff>
      <xdr:row>51</xdr:row>
      <xdr:rowOff>9525</xdr:rowOff>
    </xdr:to>
    <xdr:pic>
      <xdr:nvPicPr>
        <xdr:cNvPr id="1" name="Picture 3"/>
        <xdr:cNvPicPr preferRelativeResize="1">
          <a:picLocks noChangeAspect="1"/>
        </xdr:cNvPicPr>
      </xdr:nvPicPr>
      <xdr:blipFill>
        <a:blip r:embed="rId1"/>
        <a:stretch>
          <a:fillRect/>
        </a:stretch>
      </xdr:blipFill>
      <xdr:spPr>
        <a:xfrm>
          <a:off x="95250" y="9715500"/>
          <a:ext cx="180975" cy="180975"/>
        </a:xfrm>
        <a:prstGeom prst="rect">
          <a:avLst/>
        </a:prstGeom>
        <a:noFill/>
        <a:ln w="9525" cmpd="sng">
          <a:noFill/>
        </a:ln>
      </xdr:spPr>
    </xdr:pic>
    <xdr:clientData/>
  </xdr:twoCellAnchor>
  <xdr:twoCellAnchor>
    <xdr:from>
      <xdr:col>27</xdr:col>
      <xdr:colOff>9525</xdr:colOff>
      <xdr:row>6</xdr:row>
      <xdr:rowOff>95250</xdr:rowOff>
    </xdr:from>
    <xdr:to>
      <xdr:col>37</xdr:col>
      <xdr:colOff>600075</xdr:colOff>
      <xdr:row>126</xdr:row>
      <xdr:rowOff>104775</xdr:rowOff>
    </xdr:to>
    <xdr:sp>
      <xdr:nvSpPr>
        <xdr:cNvPr id="2" name="Text 2"/>
        <xdr:cNvSpPr txBox="1">
          <a:spLocks noChangeArrowheads="1"/>
        </xdr:cNvSpPr>
      </xdr:nvSpPr>
      <xdr:spPr>
        <a:xfrm>
          <a:off x="7115175" y="1162050"/>
          <a:ext cx="6686550" cy="20974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Liabilities &amp; Equity
</a:t>
          </a:r>
          <a:r>
            <a:rPr lang="en-US" cap="none" sz="1000" b="1" i="0" u="none" baseline="0">
              <a:solidFill>
                <a:srgbClr val="000000"/>
              </a:solidFill>
              <a:latin typeface="Arial"/>
              <a:ea typeface="Arial"/>
              <a:cs typeface="Arial"/>
            </a:rPr>
            <a:t>6.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operating loans, accrued taxes, accrued rent, lease payments, interest on all liabilities up to the balance sheet date, principal on non-current liabilities due within 12 months, etc.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a:t>
          </a:r>
          <a:r>
            <a:rPr lang="en-US" cap="none" sz="1000" b="0" i="0" u="none" baseline="0">
              <a:solidFill>
                <a:srgbClr val="000000"/>
              </a:solidFill>
              <a:latin typeface="Arial"/>
              <a:ea typeface="Arial"/>
              <a:cs typeface="Arial"/>
            </a:rPr>
            <a:t>Insurance
</a:t>
          </a:r>
          <a:r>
            <a:rPr lang="en-US" cap="none" sz="1000" b="0" i="0" u="none" baseline="0">
              <a:solidFill>
                <a:srgbClr val="000000"/>
              </a:solidFill>
              <a:latin typeface="Arial"/>
              <a:ea typeface="Arial"/>
              <a:cs typeface="Arial"/>
            </a:rPr>
            <a:t>Interest on greenhouse, barns, pickup, land,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Current/operating portion of non-current/capital debt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Formerly classified as intermediate (1-10 years) and long term (more than 10 years).  Includes the remaining balance of the principal on equipment, machinery, breeding livestock, buildings, land, nursery stock,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Subtotal: current/operating liabilities associated with productively invested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current portion of the liabilities associated with productively invested assets of the candidate. This is found by line 6a+6b.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liabilities associated with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current liabilities on non-productively/personal assets (Assets not used with your SAE.) such as life insurance premiums, interest owed on personal loans such as credit cards and automobile loans,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new pickup truck which you do not used with your SAE. It is payable over a 4-year period. You must pay $2,400 on the principal this next year, recorded on line d.  The $6,600 would be a non-current liability on line 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Includes both the current liabilities associated with productively invested and the              
</a:t>
          </a:r>
          <a:r>
            <a:rPr lang="en-US" cap="none" sz="1000" b="0" i="0" u="none" baseline="0">
              <a:solidFill>
                <a:srgbClr val="000000"/>
              </a:solidFill>
              <a:latin typeface="Arial"/>
              <a:ea typeface="Arial"/>
              <a:cs typeface="Arial"/>
            </a:rPr>
            <a:t>     non-productively/personal assets of the candidate.  This equals line 6c+6d.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&amp; chattel mortgages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assets that were used with the candidate's SAE business or entrepreneurship.  These may include commodity credit loans on stored grain, personal loans for machinery, equipment and tools purchased, chattel mortgage on dairy cows, tractors or other pieces of equipment.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Real estate mortgages; contracts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long term business or entrepreneurship assets.  This may include loans for land and land improvements such as terraces and tiling, buildings and fences, etc.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Other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still owed on items not covered in lines a or b. It is determined by subtracting the current portion from the total non-current liability.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Subtotal: Non-current/capital liability associated with productively invested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liabilities of the candidate for productively invested assets.  It is determined by combining “Notes and chattel mortgages,” “Real estate mortgages and contracts” and “Other non-current/capital liabilities” (lines 8a+8b+8c).
</a:t>
          </a:r>
          <a:r>
            <a:rPr lang="en-US" cap="none" sz="1000" b="1" i="0" u="none" baseline="0">
              <a:solidFill>
                <a:srgbClr val="000000"/>
              </a:solidFill>
              <a:latin typeface="Arial"/>
              <a:ea typeface="Arial"/>
              <a:cs typeface="Arial"/>
            </a:rPr>
            <a:t>e. Non-current/capital liabilities associated with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amount still owed on personal assets owned by the candidate.  Non-productive/personal loans are on items generally are not utilized with your SAE.  Includes the amounts owed on personal share of vehicle and life insurance premiums,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combining the total “Non-current liability associated with productively invested assets” and total “Non-current liabilities associated with non-productive/personal assets.” (lines 8d+8e)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Total Liability on Productive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“Subtotal-current/operating liabilities associated with productively invested assets” plus “Subtotal-non-current/capital liabilities associated with productively invested assets” (Page 10, lines 6c+8d)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Total Liability on Non-Productive Personal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candidate's “Current/operating liabilities associated with non-productive/personal assets” plus “Non-current/capital liabilities associated with non-productive/personal assets” (Page 10, lines 6d+8e)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financial commitments owed by the American Degree candidate.  It is determined by combining the "total liability on productive assets” with "total liability on non-productive assets” (Page 10, lines 9+10).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 Owner's Equity/Net Worth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same as net worth and is determined by subtracting liabilities from assets.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Productively invested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determined by subtracting the "total liability on productive assets” from "total productively invested assets”.   This is the equity that the owner has in those items necessary to successfully operate his/her business. (Page 9/10, lines 3 minus 9)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Non-productively/personally invested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subtracting the "total liability on non-productive/personal assets” from the "total non-productive invested assets” it is the equity that the owner has in such things as household furniture, sporting equipment, personal share of an automobile or pickup truck, cash value of personal life insurance policies, etc. (Page 9/10, lines 4 minus 10)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owner's equity/net 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determined by combining the “productively invested” and “non-productively/personally invested” assets.  It represents what the owner would be worth if everything that is owned were turned into cash. (Page 10, lines 12a+12b)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Change in Productively Invested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Shows the progress that the candidate has made in accumulating productively invested equity during the years covered by the application.  It is determined by subtracting the “Productively Invested” Ending Value at end of Last Complete
</a:t>
          </a:r>
          <a:r>
            <a:rPr lang="en-US" cap="none" sz="1000" b="0" i="0" u="none" baseline="0">
              <a:solidFill>
                <a:srgbClr val="000000"/>
              </a:solidFill>
              <a:latin typeface="Arial"/>
              <a:ea typeface="Arial"/>
              <a:cs typeface="Arial"/>
            </a:rPr>
            <a:t>Record Year (B) from the “Productively Invested” Beginning Value on Date Entered Ag (A).  (Page 10, 12a, column B minus 12a, column 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Change in Non-Productively Invested/Personal Invested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progress that the candidate has made in accumulating non-productively invested/personal equity during the years covered by the application.  It is determined by subtracting the “Non-productively/personal invested” Ending Value at End of Last Complete Record Year (B) from the “Non-productively/personally invested” Beginning Value on Date Entered Ag (A).  (Page 10, 12b, column B minus 12b, column 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sum total change in the candidate's equity over the years covered by the application.  It is determined by combining the “Change in Productively Invested Owner's Equity” and “Change in Non-Productively/Personal Invested Owner's Equity” for the Ending Value at End of Last Complete Record Year.   (Page 10, 13+14)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16. Working Capital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amount of funds you will have available if you have sold all current assets and 
</a:t>
          </a:r>
          <a:r>
            <a:rPr lang="en-US" cap="none" sz="1000" b="0" i="0" u="none" baseline="0">
              <a:solidFill>
                <a:srgbClr val="000000"/>
              </a:solidFill>
              <a:latin typeface="Arial"/>
              <a:ea typeface="Arial"/>
              <a:cs typeface="Arial"/>
            </a:rPr>
            <a:t>      paid off all current liabilities.  (Page 9, 1g minus line 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17.  Current 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extent to which your current assets will cover your current liabilities.  For example, a ration of 2:1 means that you have two dollars of current assets for each dollar of liability.  (Page 9, 1g divided by line 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18.  Debt-To-Equity 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extent to which your debt capital is being combined with equity capital.  This ratio shows the relationship between the amount your business owed to others (debt), and the amount you claim as your own (equity).   (Page 10, line 11 divided by 12c)
</a:t>
          </a:r>
        </a:p>
      </xdr:txBody>
    </xdr:sp>
    <xdr:clientData/>
  </xdr:twoCellAnchor>
  <xdr:twoCellAnchor>
    <xdr:from>
      <xdr:col>4</xdr:col>
      <xdr:colOff>371475</xdr:colOff>
      <xdr:row>0</xdr:row>
      <xdr:rowOff>133350</xdr:rowOff>
    </xdr:from>
    <xdr:to>
      <xdr:col>9</xdr:col>
      <xdr:colOff>895350</xdr:colOff>
      <xdr:row>3</xdr:row>
      <xdr:rowOff>76200</xdr:rowOff>
    </xdr:to>
    <xdr:sp>
      <xdr:nvSpPr>
        <xdr:cNvPr id="3" name="Text 3"/>
        <xdr:cNvSpPr txBox="1">
          <a:spLocks noChangeArrowheads="1"/>
        </xdr:cNvSpPr>
      </xdr:nvSpPr>
      <xdr:spPr>
        <a:xfrm>
          <a:off x="1524000" y="133350"/>
          <a:ext cx="3905250" cy="4286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57</xdr:row>
      <xdr:rowOff>0</xdr:rowOff>
    </xdr:from>
    <xdr:to>
      <xdr:col>1</xdr:col>
      <xdr:colOff>47625</xdr:colOff>
      <xdr:row>58</xdr:row>
      <xdr:rowOff>0</xdr:rowOff>
    </xdr:to>
    <xdr:pic>
      <xdr:nvPicPr>
        <xdr:cNvPr id="1" name="Picture 3"/>
        <xdr:cNvPicPr preferRelativeResize="1">
          <a:picLocks noChangeAspect="1"/>
        </xdr:cNvPicPr>
      </xdr:nvPicPr>
      <xdr:blipFill>
        <a:blip r:embed="rId1"/>
        <a:stretch>
          <a:fillRect/>
        </a:stretch>
      </xdr:blipFill>
      <xdr:spPr>
        <a:xfrm>
          <a:off x="85725" y="9772650"/>
          <a:ext cx="180975" cy="180975"/>
        </a:xfrm>
        <a:prstGeom prst="rect">
          <a:avLst/>
        </a:prstGeom>
        <a:noFill/>
        <a:ln w="9525" cmpd="sng">
          <a:noFill/>
        </a:ln>
      </xdr:spPr>
    </xdr:pic>
    <xdr:clientData/>
  </xdr:twoCellAnchor>
  <xdr:twoCellAnchor>
    <xdr:from>
      <xdr:col>20</xdr:col>
      <xdr:colOff>571500</xdr:colOff>
      <xdr:row>6</xdr:row>
      <xdr:rowOff>19050</xdr:rowOff>
    </xdr:from>
    <xdr:to>
      <xdr:col>31</xdr:col>
      <xdr:colOff>571500</xdr:colOff>
      <xdr:row>192</xdr:row>
      <xdr:rowOff>38100</xdr:rowOff>
    </xdr:to>
    <xdr:sp>
      <xdr:nvSpPr>
        <xdr:cNvPr id="2" name="Text 2"/>
        <xdr:cNvSpPr txBox="1">
          <a:spLocks noChangeArrowheads="1"/>
        </xdr:cNvSpPr>
      </xdr:nvSpPr>
      <xdr:spPr>
        <a:xfrm>
          <a:off x="7134225" y="1057275"/>
          <a:ext cx="6705600" cy="3063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SUMMARY OF PRODUCTIVELY INVESTED CAPITAL: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value of all assets that the candidate has invested including educational costs.  This is one factor used to determine if the candidate has met one of the constitutional qualifications to receive the degree.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 Supervised Agricultural Experience Program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that portion of the candidate’s assets that was generated as a result of the candidate’s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Total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value that was determined on page 10, line 12a, column B, and is simply transferred here to help in determining the candidate's “total of productively invested equity.”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educational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Today young people can become successfully established in many agricultural related occupations without acquiring physical ownership of land, equipment, facilities, etc.  Therefore, to help candidates who have this type of SAE, the National FFA Board of Directors has determined that the educational expenses of tuition, registration fees and books can be claimed as a productively invested asset in meeting this American FFA Degree constitutional requirement.  To be eligible the amounts that were expended for tuition, registration fees and books must come the candidate's own funds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sum total of all assets, which can, for the purposes of the American FFA Degree application, be considered productively, invested at the time of applying for the American FFA Degree.  This total is determined by adding “Total Productively Invested Equity” from the Supervised Agricultural Experience Program and the “Educational costs related to occupational objectives paid for from candidate's income.” (Page 10, lines19a+19b)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 Total Non-Productively/Personally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equity that the owner has in items not used with their SAE such as furniture, sporting equipment, personal share of an automobile or pickup truck, cash value of personal life insurance policies, etc.  This value was determined on Page 10, line 12b, column B and is simply transferred here to help in determining the candidate's “Total Qualifying Productively Invested Equity.”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21. Total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candidate's total equity including those educational items that the Board of Directors has determined can be claimed as productively invested assets in meeting the productivity invested constitutional requirement for the American FFA Degree.  (Page 11, lines 19c+20)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22.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of the constitutional qualifications for the American FFA Degree is that every candidate must have earned and productively invested at least $7,500 from their SAE program.  Due to the influence that other non-SAE earnings, agricultural and non-agriculturally related, as well as income other than earnings can have on a candidate's net worth, all income, cash and non-cash that was received, but was not a part of the SAE program, must be identified.  This sum is subtracted from the total earned and invested equity to determine the amount that was actually earned and invested as a direct result of the candidate's supervised agricultural experience program.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Income received from sources other than the SAE program can not be used to meet the constitutional qualification of $7,500 earned and productively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earnings and income from agricultural activities not a part of the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provides you with the opportunity to identify all other sources of agricultural related income that you chose 
</a:t>
          </a:r>
          <a:r>
            <a:rPr lang="en-US" cap="none" sz="1000" b="0" i="0" u="none" baseline="0">
              <a:solidFill>
                <a:srgbClr val="000000"/>
              </a:solidFill>
              <a:latin typeface="Arial"/>
              <a:ea typeface="Arial"/>
              <a:cs typeface="Arial"/>
            </a:rPr>
            <a:t>not to include as a part of the SAE program.  Examples:  non-cash items such as supplies, building and equipment 
</a:t>
          </a:r>
          <a:r>
            <a:rPr lang="en-US" cap="none" sz="1000" b="0" i="0" u="none" baseline="0">
              <a:solidFill>
                <a:srgbClr val="000000"/>
              </a:solidFill>
              <a:latin typeface="Arial"/>
              <a:ea typeface="Arial"/>
              <a:cs typeface="Arial"/>
            </a:rPr>
            <a:t>use earned through barter or exchange for labor that was not part of your SAE; wages working for someone else, but  
</a:t>
          </a:r>
          <a:r>
            <a:rPr lang="en-US" cap="none" sz="1000" b="0" i="0" u="none" baseline="0">
              <a:solidFill>
                <a:srgbClr val="000000"/>
              </a:solidFill>
              <a:latin typeface="Arial"/>
              <a:ea typeface="Arial"/>
              <a:cs typeface="Arial"/>
            </a:rPr>
            <a:t>not included as a part of the SAE; earnings from custom work that is not part of your SAE.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Earnings from non-agricultural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agriculture-related income, most candidates also receive income from non-agricultural activities.  Since 
</a:t>
          </a:r>
          <a:r>
            <a:rPr lang="en-US" cap="none" sz="1000" b="0" i="0" u="none" baseline="0">
              <a:solidFill>
                <a:srgbClr val="000000"/>
              </a:solidFill>
              <a:latin typeface="Arial"/>
              <a:ea typeface="Arial"/>
              <a:cs typeface="Arial"/>
            </a:rPr>
            <a:t>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Baby sitting
</a:t>
          </a:r>
          <a:r>
            <a:rPr lang="en-US" cap="none" sz="1000" b="0" i="0" u="none" baseline="0">
              <a:solidFill>
                <a:srgbClr val="000000"/>
              </a:solidFill>
              <a:latin typeface="Arial"/>
              <a:ea typeface="Arial"/>
              <a:cs typeface="Arial"/>
            </a:rPr>
            <a:t>    Store clerk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a:t>
          </a:r>
          <a:r>
            <a:rPr lang="en-US" cap="none" sz="1000" b="0" i="0" u="none" baseline="0">
              <a:solidFill>
                <a:srgbClr val="000000"/>
              </a:solidFill>
              <a:latin typeface="Arial"/>
              <a:ea typeface="Arial"/>
              <a:cs typeface="Arial"/>
            </a:rPr>
            <a:t>statement.  Each gift, inheritance or award that was received by the candidate during the years covered by the    
</a:t>
          </a:r>
          <a:r>
            <a:rPr lang="en-US" cap="none" sz="1000" b="0" i="0" u="none" baseline="0">
              <a:solidFill>
                <a:srgbClr val="000000"/>
              </a:solidFill>
              <a:latin typeface="Arial"/>
              <a:ea typeface="Arial"/>
              <a:cs typeface="Arial"/>
            </a:rPr>
            <a:t>application must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Inheritance of land
</a:t>
          </a:r>
          <a:r>
            <a:rPr lang="en-US" cap="none" sz="1000" b="0" i="0" u="none" baseline="0">
              <a:solidFill>
                <a:srgbClr val="000000"/>
              </a:solidFill>
              <a:latin typeface="Arial"/>
              <a:ea typeface="Arial"/>
              <a:cs typeface="Arial"/>
            </a:rPr>
            <a:t>    State Turf and Landscape Management Award ($25.00)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Scholarship to university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income earned or received by the candidate from agricultural activities not a part of the SAE program, earnings from non-agricultural activities and income other than earnings.  (Page 11, lines 22a+22b+22c)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is needed for candidates who finance their own personal living expenses such as rent, electricity, food, personal auto expenses, health care or other personal type of expenditures.  Taxes and FICA are to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Net non-supervised experience program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non-supervised agricultural experience program income that is available after the candidate's use of funds for personal expenses have been deducted.  (Page 11,line 22d minus 22e)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23. Total Qualifying Productively Invested Equit</a:t>
          </a:r>
          <a:r>
            <a:rPr lang="en-US" cap="none" sz="1000" b="0" i="0" u="none" baseline="0">
              <a:solidFill>
                <a:srgbClr val="000000"/>
              </a:solidFill>
              <a:latin typeface="Arial"/>
              <a:ea typeface="Arial"/>
              <a:cs typeface="Arial"/>
            </a:rPr>
            <a:t>y
</a:t>
          </a:r>
          <a:r>
            <a:rPr lang="en-US" cap="none" sz="1000" b="0" i="0" u="none" baseline="0">
              <a:solidFill>
                <a:srgbClr val="000000"/>
              </a:solidFill>
              <a:latin typeface="Arial"/>
              <a:ea typeface="Arial"/>
              <a:cs typeface="Arial"/>
            </a:rPr>
            <a:t>To meet the $7,500 American FFA Degree constitutional requirement, based on income only, this figure must be at least $7,500.  This figure is determined by subtracting “Net non-supervised experience program income” from “Total Equity”.  (Page 11, line 19c minus 22f)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24. Dollar Value of Unpaid Labor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allows for candidates who, because of the nature of their SAE program are unable to invest $7,500.  This allowance states that candidates who have invested at least $1,500 in their SAE program, and have worked 2,250 non-paid hours in excess of scheduled class time, can also meet this requirement.  However, when unpaid hours are used to meet the investment requirement, the minimum requirement increases from $7,500 to 9,000.  Any combination of unpaid hours times $3.33 can be used to make up the difference between what was actually invested and that needed to meet this constitutional requirement. Take the “Grand Total” figure from page 4, column A, and multiply it times $3.33 to obtain this dollar value. If line 24 is zero, line 23 must be equal to or exceed $7,500.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25. Adjusted Qualifying Productively Invested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productively invested equity plus the dollar value of unpaid labor. Candidates may still be eligible for the degree if this combined value is equal to or greater than 9,000. To get this figure add lines 23 and 24. When line 25 equals lines 23 and 24, line 23 must be at least $1,500. Another way of saying this is if you use line 24, line 23 must be at least $1,500.  If line 23 is greater or equal to $1,500, but less than $7,500, then line 25 must be equal to or greater than 9,000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summarize the sources and use of all funds generated over the years covered by application and to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26. Earnings from Supervised Agricultural Experience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It is not the same as money invested.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return to capital, labor, and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information has previously been recorded on page 8 and simply needs to be transferred to this section.  The computerized version of this application will automatically make this transfer.  (Page 8, line 6 column 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Grand total net earnings from wage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difference between “Gross Earnings” and “Total Expenditures” from the candidate’s wage earning supervised experience program. This information has previously been recorded on page 4, and simply needs to be transferred to this section.  The computerized version of this application will automatically make this transfer.  (Page 4, Grand Total, Net Earnings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SAE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determined by adding “Candidate’s return to capital, labor and management,” and the “Grand total of net earnings from wage earnings".    (Page 11, line 26a+26b)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Value of unpaid labor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National FFA Constitution allows for candidates who, because of the nature of their SAE program or their place of residence, are unable to earn $7,500.  This allowance states that candidates that have earned at least $1,500 from their SAE program, and have worked 2,250 non-paid hours in excess of scheduled class time, can also meet this requirement.  However, when unpaid hours are used to meet the earning requirement, the minimum requirement increases from $7,500 to 9,000.  Any combination of unpaid hours times $3.33 can be used to make up the difference between what was actually earned and that needed to meet this constitutional requirement. Take the “Grand Total” figure from page 4, column A, and multiply it times $3.33 to obtain this value.  Note that if line 26d is zero, then line 26c must be equal to or greater than $7,500.  (Page 4, Grand Total column A x $3.33)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Adjusted Total SAE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calculated by Page 11, line 26c+26d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27. All Other Earnings and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it will have an influence on the financial statement, all earned income and other income such as interest earned on savings, gifts, inheritances, cash and non-cash, that were not a part of the candidate's SAE program, must be included.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earnings and income from agricultural activities not a part of the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Transfer amount from Page 11, line 22a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Agricultural Related Earnings</a:t>
          </a:r>
          <a:r>
            <a:rPr lang="en-US" cap="none" sz="1000" b="0" i="0" u="none" baseline="0">
              <a:solidFill>
                <a:srgbClr val="000000"/>
              </a:solidFill>
              <a:latin typeface="Arial"/>
              <a:ea typeface="Arial"/>
              <a:cs typeface="Arial"/>
            </a:rPr>
            <a:t>             Calculated from Page 11, lines 26c+27a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Earnings from non-agricultural activities: </a:t>
          </a:r>
          <a:r>
            <a:rPr lang="en-US" cap="none" sz="1000" b="0" i="0" u="none" baseline="0">
              <a:solidFill>
                <a:srgbClr val="000000"/>
              </a:solidFill>
              <a:latin typeface="Arial"/>
              <a:ea typeface="Arial"/>
              <a:cs typeface="Arial"/>
            </a:rPr>
            <a:t>       Transfer amount from Page 11, line 22b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Income other than earnings:                         </a:t>
          </a:r>
          <a:r>
            <a:rPr lang="en-US" cap="none" sz="1000" b="0" i="0" u="none" baseline="0">
              <a:solidFill>
                <a:srgbClr val="000000"/>
              </a:solidFill>
              <a:latin typeface="Arial"/>
              <a:ea typeface="Arial"/>
              <a:cs typeface="Arial"/>
            </a:rPr>
            <a:t>Transfer amount from Page 11, line 22c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non-agricultural related income</a:t>
          </a:r>
          <a:r>
            <a:rPr lang="en-US" cap="none" sz="1000" b="0" i="0" u="none" baseline="0">
              <a:solidFill>
                <a:srgbClr val="000000"/>
              </a:solidFill>
              <a:latin typeface="Arial"/>
              <a:ea typeface="Arial"/>
              <a:cs typeface="Arial"/>
            </a:rPr>
            <a:t>           Calculate from Page 11, line 27c+27d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source of funds                         </a:t>
          </a:r>
          <a:r>
            <a:rPr lang="en-US" cap="none" sz="1000" b="0" i="0" u="none" baseline="0">
              <a:solidFill>
                <a:srgbClr val="000000"/>
              </a:solidFill>
              <a:latin typeface="Arial"/>
              <a:ea typeface="Arial"/>
              <a:cs typeface="Arial"/>
            </a:rPr>
            <a:t>             Calculate from Page 11, line 27b+27e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28.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Total educational expenses</a:t>
          </a:r>
          <a:r>
            <a:rPr lang="en-US" cap="none" sz="1000" b="0" i="0" u="none" baseline="0">
              <a:solidFill>
                <a:srgbClr val="000000"/>
              </a:solidFill>
              <a:latin typeface="Arial"/>
              <a:ea typeface="Arial"/>
              <a:cs typeface="Arial"/>
            </a:rPr>
            <a:t>                            Transfer amount from Page 11, line 19b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Transfer amount from Page 11, line 22e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Use of Funds for Personal Expenditures:                        </a:t>
          </a:r>
          <a:r>
            <a:rPr lang="en-US" cap="none" sz="1000" b="0" i="0" u="none" baseline="0">
              <a:solidFill>
                <a:srgbClr val="000000"/>
              </a:solidFill>
              <a:latin typeface="Arial"/>
              <a:ea typeface="Arial"/>
              <a:cs typeface="Arial"/>
            </a:rPr>
            <a:t> This is the sum of Page 11, line 28a+28b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29. Maximum Possible Increase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the total funds received during the years covered by the application, minus the total identified use of these funds.  (Page 11, line 27f minus 28c)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to unaccounted use of funds, the increase in owner's equity may be less than, but under no circumstances can it be greater than the sum total of the following:
</a:t>
          </a:r>
          <a:r>
            <a:rPr lang="en-US" cap="none" sz="1000" b="0" i="0" u="none" baseline="0">
              <a:solidFill>
                <a:srgbClr val="000000"/>
              </a:solidFill>
              <a:latin typeface="Arial"/>
              <a:ea typeface="Arial"/>
              <a:cs typeface="Arial"/>
            </a:rPr>
            <a:t>- Candidate’s return to capital, labor and management from SAE program  (Page 11, line 26a);
</a:t>
          </a:r>
          <a:r>
            <a:rPr lang="en-US" cap="none" sz="1000" b="0" i="0" u="none" baseline="0">
              <a:solidFill>
                <a:srgbClr val="000000"/>
              </a:solidFill>
              <a:latin typeface="Arial"/>
              <a:ea typeface="Arial"/>
              <a:cs typeface="Arial"/>
            </a:rPr>
            <a:t>- Grand total net earnings from candidate's wage-earning SAE program 
</a:t>
          </a:r>
          <a:r>
            <a:rPr lang="en-US" cap="none" sz="1000" b="0" i="0" u="none" baseline="0">
              <a:solidFill>
                <a:srgbClr val="000000"/>
              </a:solidFill>
              <a:latin typeface="Arial"/>
              <a:ea typeface="Arial"/>
              <a:cs typeface="Arial"/>
            </a:rPr>
            <a:t>(Page 11, line 26b);
</a:t>
          </a:r>
          <a:r>
            <a:rPr lang="en-US" cap="none" sz="1000" b="0" i="0" u="none" baseline="0">
              <a:solidFill>
                <a:srgbClr val="000000"/>
              </a:solidFill>
              <a:latin typeface="Arial"/>
              <a:ea typeface="Arial"/>
              <a:cs typeface="Arial"/>
            </a:rPr>
            <a:t>- Grand total earnings from agricultural activities not a part of the candidate's SAE program (Page 11, line 27a);
</a:t>
          </a:r>
          <a:r>
            <a:rPr lang="en-US" cap="none" sz="1000" b="0" i="0" u="none" baseline="0">
              <a:solidFill>
                <a:srgbClr val="000000"/>
              </a:solidFill>
              <a:latin typeface="Arial"/>
              <a:ea typeface="Arial"/>
              <a:cs typeface="Arial"/>
            </a:rPr>
            <a:t>- Grand total earnings from non-agricultural activities (Page 11, line 27c);
</a:t>
          </a:r>
          <a:r>
            <a:rPr lang="en-US" cap="none" sz="1000" b="0" i="0" u="none" baseline="0">
              <a:solidFill>
                <a:srgbClr val="000000"/>
              </a:solidFill>
              <a:latin typeface="Arial"/>
              <a:ea typeface="Arial"/>
              <a:cs typeface="Arial"/>
            </a:rPr>
            <a:t>- Grand total income other than earnings (Page 11, line 27d)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short your increase in owner's equity many not be greater than the sum from Page 11, 26a+26b+27a+27c+27d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30.  Gain or Loss in Owner's Equity          </a:t>
          </a:r>
          <a:r>
            <a:rPr lang="en-US" cap="none" sz="1000" b="0" i="0" u="none" baseline="0">
              <a:solidFill>
                <a:srgbClr val="000000"/>
              </a:solidFill>
              <a:latin typeface="Arial"/>
              <a:ea typeface="Arial"/>
              <a:cs typeface="Arial"/>
            </a:rPr>
            <a:t>       Transfer amount from Page 10, line 15, Column B
</a:t>
          </a:r>
          <a:r>
            <a:rPr lang="en-US" cap="none" sz="1000" b="0" i="0" u="none" baseline="0">
              <a:solidFill>
                <a:srgbClr val="000000"/>
              </a:solidFill>
              <a:latin typeface="Arial"/>
              <a:ea typeface="Arial"/>
              <a:cs typeface="Arial"/>
            </a:rPr>
            <a:t>
</a:t>
          </a:r>
        </a:p>
      </xdr:txBody>
    </xdr:sp>
    <xdr:clientData/>
  </xdr:twoCellAnchor>
  <xdr:twoCellAnchor>
    <xdr:from>
      <xdr:col>3</xdr:col>
      <xdr:colOff>561975</xdr:colOff>
      <xdr:row>0</xdr:row>
      <xdr:rowOff>95250</xdr:rowOff>
    </xdr:from>
    <xdr:to>
      <xdr:col>9</xdr:col>
      <xdr:colOff>247650</xdr:colOff>
      <xdr:row>3</xdr:row>
      <xdr:rowOff>66675</xdr:rowOff>
    </xdr:to>
    <xdr:sp>
      <xdr:nvSpPr>
        <xdr:cNvPr id="3" name="Text 3"/>
        <xdr:cNvSpPr txBox="1">
          <a:spLocks noChangeArrowheads="1"/>
        </xdr:cNvSpPr>
      </xdr:nvSpPr>
      <xdr:spPr>
        <a:xfrm>
          <a:off x="1104900" y="95250"/>
          <a:ext cx="3905250" cy="4572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43</xdr:row>
      <xdr:rowOff>0</xdr:rowOff>
    </xdr:from>
    <xdr:to>
      <xdr:col>1</xdr:col>
      <xdr:colOff>104775</xdr:colOff>
      <xdr:row>44</xdr:row>
      <xdr:rowOff>0</xdr:rowOff>
    </xdr:to>
    <xdr:pic>
      <xdr:nvPicPr>
        <xdr:cNvPr id="1" name="Picture 3"/>
        <xdr:cNvPicPr preferRelativeResize="1">
          <a:picLocks noChangeAspect="1"/>
        </xdr:cNvPicPr>
      </xdr:nvPicPr>
      <xdr:blipFill>
        <a:blip r:embed="rId1"/>
        <a:stretch>
          <a:fillRect/>
        </a:stretch>
      </xdr:blipFill>
      <xdr:spPr>
        <a:xfrm>
          <a:off x="9525" y="9677400"/>
          <a:ext cx="180975" cy="180975"/>
        </a:xfrm>
        <a:prstGeom prst="rect">
          <a:avLst/>
        </a:prstGeom>
        <a:noFill/>
        <a:ln w="9525" cmpd="sng">
          <a:noFill/>
        </a:ln>
      </xdr:spPr>
    </xdr:pic>
    <xdr:clientData/>
  </xdr:twoCellAnchor>
  <xdr:twoCellAnchor>
    <xdr:from>
      <xdr:col>7</xdr:col>
      <xdr:colOff>609600</xdr:colOff>
      <xdr:row>1</xdr:row>
      <xdr:rowOff>9525</xdr:rowOff>
    </xdr:from>
    <xdr:to>
      <xdr:col>17</xdr:col>
      <xdr:colOff>257175</xdr:colOff>
      <xdr:row>69</xdr:row>
      <xdr:rowOff>142875</xdr:rowOff>
    </xdr:to>
    <xdr:sp>
      <xdr:nvSpPr>
        <xdr:cNvPr id="2" name="Text 4"/>
        <xdr:cNvSpPr txBox="1">
          <a:spLocks noChangeArrowheads="1"/>
        </xdr:cNvSpPr>
      </xdr:nvSpPr>
      <xdr:spPr>
        <a:xfrm>
          <a:off x="7115175" y="171450"/>
          <a:ext cx="5972175" cy="13877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LEADERSHIP ACTIVITIES (FFA Office Held and Related FFA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These are activities that are made available to all candidates as a result of their membership in the FFA.  Activities can be those sponsored by the local chapter, state association or national organization.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 brief description or the specific name of the activity in which the candidate was involved. Each candidate can list major FFA activities according to the level in which the participation occurred.
</a:t>
          </a:r>
          <a:r>
            <a:rPr lang="en-US" cap="none" sz="1000" b="1" i="0" u="none" baseline="0">
              <a:solidFill>
                <a:srgbClr val="000000"/>
              </a:solidFill>
              <a:latin typeface="Arial"/>
              <a:ea typeface="Arial"/>
              <a:cs typeface="Arial"/>
            </a:rPr>
            <a:t>Level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an indication of the level of the specific leadership activity.  This allows each candidate to list different activities and show participation in a specific activity for more than one year.  Each candidate should insert the specific year or years that they participated at each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Offices Held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junior officer, secretary
</a:t>
          </a:r>
          <a:r>
            <a:rPr lang="en-US" cap="none" sz="1000" b="0" i="0" u="none" baseline="0">
              <a:solidFill>
                <a:srgbClr val="000000"/>
              </a:solidFill>
              <a:latin typeface="Arial"/>
              <a:ea typeface="Arial"/>
              <a:cs typeface="Arial"/>
            </a:rPr>
            <a:t>- president of chapter
</a:t>
          </a:r>
          <a:r>
            <a:rPr lang="en-US" cap="none" sz="1000" b="0" i="0" u="none" baseline="0">
              <a:solidFill>
                <a:srgbClr val="000000"/>
              </a:solidFill>
              <a:latin typeface="Arial"/>
              <a:ea typeface="Arial"/>
              <a:cs typeface="Arial"/>
            </a:rPr>
            <a:t>- major committee assignments
</a:t>
          </a:r>
          <a:r>
            <a:rPr lang="en-US" cap="none" sz="1000" b="0" i="0" u="none" baseline="0">
              <a:solidFill>
                <a:srgbClr val="000000"/>
              </a:solidFill>
              <a:latin typeface="Arial"/>
              <a:ea typeface="Arial"/>
              <a:cs typeface="Arial"/>
            </a:rPr>
            <a:t>- chairperson of public relations committee
</a:t>
          </a:r>
          <a:r>
            <a:rPr lang="en-US" cap="none" sz="1000" b="0" i="0" u="none" baseline="0">
              <a:solidFill>
                <a:srgbClr val="000000"/>
              </a:solidFill>
              <a:latin typeface="Arial"/>
              <a:ea typeface="Arial"/>
              <a:cs typeface="Arial"/>
            </a:rPr>
            <a:t>- chairperson of meal for spring award banquet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Recognition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Star Greenhand
</a:t>
          </a:r>
          <a:r>
            <a:rPr lang="en-US" cap="none" sz="1000" b="0" i="0" u="none" baseline="0">
              <a:solidFill>
                <a:srgbClr val="000000"/>
              </a:solidFill>
              <a:latin typeface="Arial"/>
              <a:ea typeface="Arial"/>
              <a:cs typeface="Arial"/>
            </a:rPr>
            <a:t>- Chapter Star Farmer
</a:t>
          </a:r>
          <a:r>
            <a:rPr lang="en-US" cap="none" sz="1000" b="0" i="0" u="none" baseline="0">
              <a:solidFill>
                <a:srgbClr val="000000"/>
              </a:solidFill>
              <a:latin typeface="Arial"/>
              <a:ea typeface="Arial"/>
              <a:cs typeface="Arial"/>
            </a:rPr>
            <a:t>- Chapter Star in Agribusiness
</a:t>
          </a:r>
          <a:r>
            <a:rPr lang="en-US" cap="none" sz="1000" b="0" i="0" u="none" baseline="0">
              <a:solidFill>
                <a:srgbClr val="000000"/>
              </a:solidFill>
              <a:latin typeface="Arial"/>
              <a:ea typeface="Arial"/>
              <a:cs typeface="Arial"/>
            </a:rPr>
            <a:t>- State Star in Agribusiness
</a:t>
          </a:r>
          <a:r>
            <a:rPr lang="en-US" cap="none" sz="1000" b="0" i="0" u="none" baseline="0">
              <a:solidFill>
                <a:srgbClr val="000000"/>
              </a:solidFill>
              <a:latin typeface="Arial"/>
              <a:ea typeface="Arial"/>
              <a:cs typeface="Arial"/>
            </a:rPr>
            <a:t>- State Star Farmer
</a:t>
          </a:r>
          <a:r>
            <a:rPr lang="en-US" cap="none" sz="1000" b="0" i="0" u="none" baseline="0">
              <a:solidFill>
                <a:srgbClr val="000000"/>
              </a:solidFill>
              <a:latin typeface="Arial"/>
              <a:ea typeface="Arial"/>
              <a:cs typeface="Arial"/>
            </a:rPr>
            <a:t>- chapter member of the year
</a:t>
          </a:r>
          <a:r>
            <a:rPr lang="en-US" cap="none" sz="1000" b="0" i="0" u="none" baseline="0">
              <a:solidFill>
                <a:srgbClr val="000000"/>
              </a:solidFill>
              <a:latin typeface="Arial"/>
              <a:ea typeface="Arial"/>
              <a:cs typeface="Arial"/>
            </a:rPr>
            <a:t>- 100%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Competitive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judging contests (specify)
</a:t>
          </a:r>
          <a:r>
            <a:rPr lang="en-US" cap="none" sz="1000" b="0" i="0" u="none" baseline="0">
              <a:solidFill>
                <a:srgbClr val="000000"/>
              </a:solidFill>
              <a:latin typeface="Arial"/>
              <a:ea typeface="Arial"/>
              <a:cs typeface="Arial"/>
            </a:rPr>
            <a:t>- livestock and crop shows
</a:t>
          </a:r>
          <a:r>
            <a:rPr lang="en-US" cap="none" sz="1000" b="0" i="0" u="none" baseline="0">
              <a:solidFill>
                <a:srgbClr val="000000"/>
              </a:solidFill>
              <a:latin typeface="Arial"/>
              <a:ea typeface="Arial"/>
              <a:cs typeface="Arial"/>
            </a:rPr>
            <a:t>- parliamentary procedure
</a:t>
          </a:r>
          <a:r>
            <a:rPr lang="en-US" cap="none" sz="1000" b="0" i="0" u="none" baseline="0">
              <a:solidFill>
                <a:srgbClr val="000000"/>
              </a:solidFill>
              <a:latin typeface="Arial"/>
              <a:ea typeface="Arial"/>
              <a:cs typeface="Arial"/>
            </a:rPr>
            <a:t>- showmanship
</a:t>
          </a:r>
          <a:r>
            <a:rPr lang="en-US" cap="none" sz="1000" b="0" i="0" u="none" baseline="0">
              <a:solidFill>
                <a:srgbClr val="000000"/>
              </a:solidFill>
              <a:latin typeface="Arial"/>
              <a:ea typeface="Arial"/>
              <a:cs typeface="Arial"/>
            </a:rPr>
            <a:t>- agriscience fairs
</a:t>
          </a:r>
          <a:r>
            <a:rPr lang="en-US" cap="none" sz="1000" b="0" i="0" u="none" baseline="0">
              <a:solidFill>
                <a:srgbClr val="000000"/>
              </a:solidFill>
              <a:latin typeface="Arial"/>
              <a:ea typeface="Arial"/>
              <a:cs typeface="Arial"/>
            </a:rPr>
            <a:t>- speaking contests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 of FFA Cooperative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chapter cooperative for buying or selling
</a:t>
          </a:r>
          <a:r>
            <a:rPr lang="en-US" cap="none" sz="1000" b="0" i="0" u="none" baseline="0">
              <a:solidFill>
                <a:srgbClr val="000000"/>
              </a:solidFill>
              <a:latin typeface="Arial"/>
              <a:ea typeface="Arial"/>
              <a:cs typeface="Arial"/>
            </a:rPr>
            <a:t>- swine or other animal chains
</a:t>
          </a:r>
          <a:r>
            <a:rPr lang="en-US" cap="none" sz="1000" b="0" i="0" u="none" baseline="0">
              <a:solidFill>
                <a:srgbClr val="000000"/>
              </a:solidFill>
              <a:latin typeface="Arial"/>
              <a:ea typeface="Arial"/>
              <a:cs typeface="Arial"/>
            </a:rPr>
            <a:t>- FFA cooperation with local farm or community organization
</a:t>
          </a:r>
          <a:r>
            <a:rPr lang="en-US" cap="none" sz="1000" b="0" i="0" u="none" baseline="0">
              <a:solidFill>
                <a:srgbClr val="000000"/>
              </a:solidFill>
              <a:latin typeface="Arial"/>
              <a:ea typeface="Arial"/>
              <a:cs typeface="Arial"/>
            </a:rPr>
            <a:t>- chapter farming and/or gardening entrepreneurships
</a:t>
          </a:r>
          <a:r>
            <a:rPr lang="en-US" cap="none" sz="1000" b="0" i="0" u="none" baseline="0">
              <a:solidFill>
                <a:srgbClr val="000000"/>
              </a:solidFill>
              <a:latin typeface="Arial"/>
              <a:ea typeface="Arial"/>
              <a:cs typeface="Arial"/>
            </a:rPr>
            <a:t>- chapter land reclamation
</a:t>
          </a:r>
          <a:r>
            <a:rPr lang="en-US" cap="none" sz="1000" b="0" i="0" u="none" baseline="0">
              <a:solidFill>
                <a:srgbClr val="000000"/>
              </a:solidFill>
              <a:latin typeface="Arial"/>
              <a:ea typeface="Arial"/>
              <a:cs typeface="Arial"/>
            </a:rPr>
            <a:t>- cooperative effort on reforestation
</a:t>
          </a:r>
          <a:r>
            <a:rPr lang="en-US" cap="none" sz="1000" b="0" i="0" u="none" baseline="0">
              <a:solidFill>
                <a:srgbClr val="000000"/>
              </a:solidFill>
              <a:latin typeface="Arial"/>
              <a:ea typeface="Arial"/>
              <a:cs typeface="Arial"/>
            </a:rPr>
            <a:t>- educational tours
</a:t>
          </a:r>
          <a:r>
            <a:rPr lang="en-US" cap="none" sz="1000" b="0" i="0" u="none" baseline="0">
              <a:solidFill>
                <a:srgbClr val="000000"/>
              </a:solidFill>
              <a:latin typeface="Arial"/>
              <a:ea typeface="Arial"/>
              <a:cs typeface="Arial"/>
            </a:rPr>
            <a:t>- parent/member banquet
</a:t>
          </a:r>
          <a:r>
            <a:rPr lang="en-US" cap="none" sz="1000" b="0" i="0" u="none" baseline="0">
              <a:solidFill>
                <a:srgbClr val="000000"/>
              </a:solidFill>
              <a:latin typeface="Arial"/>
              <a:ea typeface="Arial"/>
              <a:cs typeface="Arial"/>
            </a:rPr>
            <a:t>- sponsorship of local agriscience fair 
</a:t>
          </a:r>
          <a:r>
            <a:rPr lang="en-US" cap="none" sz="1000" b="0" i="0" u="none" baseline="0">
              <a:solidFill>
                <a:srgbClr val="000000"/>
              </a:solidFill>
              <a:latin typeface="Arial"/>
              <a:ea typeface="Arial"/>
              <a:cs typeface="Arial"/>
            </a:rPr>
            <a:t>- preparing chapter exhibits for fairs and shows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VII.   SCHOOL AND COMMUNITY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and community activities are those opportunities that are available to all residents of a community.  They consist of non-FFA activities that make the school and community a better place to live and 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 a brief description or the specific name of the school and/or community activity in which the candidate was involved.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1" i="0" u="none" baseline="0">
              <a:solidFill>
                <a:srgbClr val="000000"/>
              </a:solidFill>
              <a:latin typeface="Arial"/>
              <a:ea typeface="Arial"/>
              <a:cs typeface="Arial"/>
            </a:rPr>
            <a:t>School Participation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class officer, student council member
</a:t>
          </a:r>
          <a:r>
            <a:rPr lang="en-US" cap="none" sz="1000" b="0" i="0" u="none" baseline="0">
              <a:solidFill>
                <a:srgbClr val="000000"/>
              </a:solidFill>
              <a:latin typeface="Arial"/>
              <a:ea typeface="Arial"/>
              <a:cs typeface="Arial"/>
            </a:rPr>
            <a:t>- clubs, Spanish, VICA, DECA, 4-H, etc.
</a:t>
          </a:r>
          <a:r>
            <a:rPr lang="en-US" cap="none" sz="1000" b="0" i="0" u="none" baseline="0">
              <a:solidFill>
                <a:srgbClr val="000000"/>
              </a:solidFill>
              <a:latin typeface="Arial"/>
              <a:ea typeface="Arial"/>
              <a:cs typeface="Arial"/>
            </a:rPr>
            <a:t>- homecoming events
</a:t>
          </a:r>
          <a:r>
            <a:rPr lang="en-US" cap="none" sz="1000" b="0" i="0" u="none" baseline="0">
              <a:solidFill>
                <a:srgbClr val="000000"/>
              </a:solidFill>
              <a:latin typeface="Arial"/>
              <a:ea typeface="Arial"/>
              <a:cs typeface="Arial"/>
            </a:rPr>
            <a:t>- band, chorus, drama, class plays
</a:t>
          </a:r>
          <a:r>
            <a:rPr lang="en-US" cap="none" sz="1000" b="0" i="0" u="none" baseline="0">
              <a:solidFill>
                <a:srgbClr val="000000"/>
              </a:solidFill>
              <a:latin typeface="Arial"/>
              <a:ea typeface="Arial"/>
              <a:cs typeface="Arial"/>
            </a:rPr>
            <a:t>- intramural sports
</a:t>
          </a:r>
          <a:r>
            <a:rPr lang="en-US" cap="none" sz="1000" b="0" i="0" u="none" baseline="0">
              <a:solidFill>
                <a:srgbClr val="000000"/>
              </a:solidFill>
              <a:latin typeface="Arial"/>
              <a:ea typeface="Arial"/>
              <a:cs typeface="Arial"/>
            </a:rPr>
            <a:t>- organized sports such as track, basketball, etc.
</a:t>
          </a:r>
          <a:r>
            <a:rPr lang="en-US" cap="none" sz="1000" b="0" i="0" u="none" baseline="0">
              <a:solidFill>
                <a:srgbClr val="000000"/>
              </a:solidFill>
              <a:latin typeface="Arial"/>
              <a:ea typeface="Arial"/>
              <a:cs typeface="Arial"/>
            </a:rPr>
            <a:t>- school newspaper, yearbook staff
</a:t>
          </a:r>
          <a:r>
            <a:rPr lang="en-US" cap="none" sz="1000" b="0" i="0" u="none" baseline="0">
              <a:solidFill>
                <a:srgbClr val="000000"/>
              </a:solidFill>
              <a:latin typeface="Arial"/>
              <a:ea typeface="Arial"/>
              <a:cs typeface="Arial"/>
            </a:rPr>
            <a:t>- assist school librarian staff
</a:t>
          </a:r>
          <a:r>
            <a:rPr lang="en-US" cap="none" sz="1000" b="0" i="0" u="none" baseline="0">
              <a:solidFill>
                <a:srgbClr val="000000"/>
              </a:solidFill>
              <a:latin typeface="Arial"/>
              <a:ea typeface="Arial"/>
              <a:cs typeface="Arial"/>
            </a:rPr>
            <a:t>- assist school audio visual/TV production staff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Community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showing of livestock and or crops  ( non FFA sponsored)
</a:t>
          </a:r>
          <a:r>
            <a:rPr lang="en-US" cap="none" sz="1000" b="0" i="0" u="none" baseline="0">
              <a:solidFill>
                <a:srgbClr val="000000"/>
              </a:solidFill>
              <a:latin typeface="Arial"/>
              <a:ea typeface="Arial"/>
              <a:cs typeface="Arial"/>
            </a:rPr>
            <a:t>- member of a breed association
</a:t>
          </a:r>
          <a:r>
            <a:rPr lang="en-US" cap="none" sz="1000" b="0" i="0" u="none" baseline="0">
              <a:solidFill>
                <a:srgbClr val="000000"/>
              </a:solidFill>
              <a:latin typeface="Arial"/>
              <a:ea typeface="Arial"/>
              <a:cs typeface="Arial"/>
            </a:rPr>
            <a:t>- attended young farmer classes
</a:t>
          </a:r>
          <a:r>
            <a:rPr lang="en-US" cap="none" sz="1000" b="0" i="0" u="none" baseline="0">
              <a:solidFill>
                <a:srgbClr val="000000"/>
              </a:solidFill>
              <a:latin typeface="Arial"/>
              <a:ea typeface="Arial"/>
              <a:cs typeface="Arial"/>
            </a:rPr>
            <a:t>- member/officer of a farm or other community organization
</a:t>
          </a:r>
          <a:r>
            <a:rPr lang="en-US" cap="none" sz="1000" b="0" i="0" u="none" baseline="0">
              <a:solidFill>
                <a:srgbClr val="000000"/>
              </a:solidFill>
              <a:latin typeface="Arial"/>
              <a:ea typeface="Arial"/>
              <a:cs typeface="Arial"/>
            </a:rPr>
            <a:t>- member of a church youth group, officer, usher
</a:t>
          </a:r>
          <a:r>
            <a:rPr lang="en-US" cap="none" sz="1000" b="0" i="0" u="none" baseline="0">
              <a:solidFill>
                <a:srgbClr val="000000"/>
              </a:solidFill>
              <a:latin typeface="Arial"/>
              <a:ea typeface="Arial"/>
              <a:cs typeface="Arial"/>
            </a:rPr>
            <a:t>- assisted in community related work groups and or fund raising
</a:t>
          </a:r>
          <a:r>
            <a:rPr lang="en-US" cap="none" sz="1000" b="0" i="0" u="none" baseline="0">
              <a:solidFill>
                <a:srgbClr val="000000"/>
              </a:solidFill>
              <a:latin typeface="Arial"/>
              <a:ea typeface="Arial"/>
              <a:cs typeface="Arial"/>
            </a:rPr>
            <a:t>- volunteer at hospital, nursing home or child care center, etc.
</a:t>
          </a:r>
          <a:r>
            <a:rPr lang="en-US" cap="none" sz="1000" b="0" i="0" u="none" baseline="0">
              <a:solidFill>
                <a:srgbClr val="000000"/>
              </a:solidFill>
              <a:latin typeface="Arial"/>
              <a:ea typeface="Arial"/>
              <a:cs typeface="Arial"/>
            </a:rPr>
            <a:t>- community sports program
</a:t>
          </a:r>
          <a:r>
            <a:rPr lang="en-US" cap="none" sz="1000" b="0" i="0" u="none" baseline="0">
              <a:solidFill>
                <a:srgbClr val="000000"/>
              </a:solidFill>
              <a:latin typeface="Arial"/>
              <a:ea typeface="Arial"/>
              <a:cs typeface="Arial"/>
            </a:rPr>
            <a:t>- member of scouting program
</a:t>
          </a:r>
          <a:r>
            <a:rPr lang="en-US" cap="none" sz="1000" b="0" i="0" u="none" baseline="0">
              <a:solidFill>
                <a:srgbClr val="000000"/>
              </a:solidFill>
              <a:latin typeface="Arial"/>
              <a:ea typeface="Arial"/>
              <a:cs typeface="Arial"/>
            </a:rPr>
            <a:t>- junior scout leader
</a:t>
          </a:r>
          <a:r>
            <a:rPr lang="en-US" cap="none" sz="1000" b="0" i="0" u="none" baseline="0">
              <a:solidFill>
                <a:srgbClr val="000000"/>
              </a:solidFill>
              <a:latin typeface="Arial"/>
              <a:ea typeface="Arial"/>
              <a:cs typeface="Arial"/>
            </a:rPr>
            <a:t>- member volunteer fire department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activity was conducted such as 1999, 2000, 2001,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60</xdr:row>
      <xdr:rowOff>9525</xdr:rowOff>
    </xdr:from>
    <xdr:to>
      <xdr:col>0</xdr:col>
      <xdr:colOff>238125</xdr:colOff>
      <xdr:row>60</xdr:row>
      <xdr:rowOff>190500</xdr:rowOff>
    </xdr:to>
    <xdr:pic>
      <xdr:nvPicPr>
        <xdr:cNvPr id="1" name="Picture 3"/>
        <xdr:cNvPicPr preferRelativeResize="1">
          <a:picLocks noChangeAspect="1"/>
        </xdr:cNvPicPr>
      </xdr:nvPicPr>
      <xdr:blipFill>
        <a:blip r:embed="rId1"/>
        <a:stretch>
          <a:fillRect/>
        </a:stretch>
      </xdr:blipFill>
      <xdr:spPr>
        <a:xfrm>
          <a:off x="57150" y="10048875"/>
          <a:ext cx="18097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38100</xdr:rowOff>
    </xdr:from>
    <xdr:to>
      <xdr:col>1</xdr:col>
      <xdr:colOff>95250</xdr:colOff>
      <xdr:row>57</xdr:row>
      <xdr:rowOff>0</xdr:rowOff>
    </xdr:to>
    <xdr:pic>
      <xdr:nvPicPr>
        <xdr:cNvPr id="1" name="Picture 10"/>
        <xdr:cNvPicPr preferRelativeResize="1">
          <a:picLocks noChangeAspect="1"/>
        </xdr:cNvPicPr>
      </xdr:nvPicPr>
      <xdr:blipFill>
        <a:blip r:embed="rId1"/>
        <a:stretch>
          <a:fillRect/>
        </a:stretch>
      </xdr:blipFill>
      <xdr:spPr>
        <a:xfrm>
          <a:off x="47625" y="10687050"/>
          <a:ext cx="180975" cy="180975"/>
        </a:xfrm>
        <a:prstGeom prst="rect">
          <a:avLst/>
        </a:prstGeom>
        <a:noFill/>
        <a:ln w="9525" cmpd="sng">
          <a:noFill/>
        </a:ln>
      </xdr:spPr>
    </xdr:pic>
    <xdr:clientData/>
  </xdr:twoCellAnchor>
  <xdr:twoCellAnchor>
    <xdr:from>
      <xdr:col>12</xdr:col>
      <xdr:colOff>457200</xdr:colOff>
      <xdr:row>26</xdr:row>
      <xdr:rowOff>9525</xdr:rowOff>
    </xdr:from>
    <xdr:to>
      <xdr:col>16</xdr:col>
      <xdr:colOff>314325</xdr:colOff>
      <xdr:row>28</xdr:row>
      <xdr:rowOff>142875</xdr:rowOff>
    </xdr:to>
    <xdr:sp>
      <xdr:nvSpPr>
        <xdr:cNvPr id="2" name="Text 30"/>
        <xdr:cNvSpPr txBox="1">
          <a:spLocks noChangeArrowheads="1"/>
        </xdr:cNvSpPr>
      </xdr:nvSpPr>
      <xdr:spPr>
        <a:xfrm>
          <a:off x="7096125" y="5219700"/>
          <a:ext cx="2466975" cy="485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Must be 3 Years &amp;/or 540 Hours or All the Ag Ed Offered or Two Years Secondary and 1 year post-secondary to qualify.</a:t>
          </a:r>
        </a:p>
      </xdr:txBody>
    </xdr:sp>
    <xdr:clientData/>
  </xdr:twoCellAnchor>
  <xdr:twoCellAnchor>
    <xdr:from>
      <xdr:col>0</xdr:col>
      <xdr:colOff>104775</xdr:colOff>
      <xdr:row>1</xdr:row>
      <xdr:rowOff>38100</xdr:rowOff>
    </xdr:from>
    <xdr:to>
      <xdr:col>11</xdr:col>
      <xdr:colOff>666750</xdr:colOff>
      <xdr:row>8</xdr:row>
      <xdr:rowOff>47625</xdr:rowOff>
    </xdr:to>
    <xdr:sp>
      <xdr:nvSpPr>
        <xdr:cNvPr id="3" name="Text 36"/>
        <xdr:cNvSpPr txBox="1">
          <a:spLocks noChangeArrowheads="1"/>
        </xdr:cNvSpPr>
      </xdr:nvSpPr>
      <xdr:spPr>
        <a:xfrm>
          <a:off x="104775" y="200025"/>
          <a:ext cx="6448425" cy="1143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p>
      </xdr:txBody>
    </xdr:sp>
    <xdr:clientData/>
  </xdr:twoCellAnchor>
  <xdr:twoCellAnchor>
    <xdr:from>
      <xdr:col>12</xdr:col>
      <xdr:colOff>466725</xdr:colOff>
      <xdr:row>31</xdr:row>
      <xdr:rowOff>161925</xdr:rowOff>
    </xdr:from>
    <xdr:to>
      <xdr:col>21</xdr:col>
      <xdr:colOff>428625</xdr:colOff>
      <xdr:row>38</xdr:row>
      <xdr:rowOff>133350</xdr:rowOff>
    </xdr:to>
    <xdr:sp>
      <xdr:nvSpPr>
        <xdr:cNvPr id="4" name="Text 3"/>
        <xdr:cNvSpPr txBox="1">
          <a:spLocks noChangeArrowheads="1"/>
        </xdr:cNvSpPr>
      </xdr:nvSpPr>
      <xdr:spPr>
        <a:xfrm>
          <a:off x="7105650" y="6410325"/>
          <a:ext cx="5619750" cy="1466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Paying property or income tax is part of the price of operating a profitable business or owning property.  Having candidates indicate whether they have paid tax adds credibility to the financial information submitted in the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Even if no tax was due, you are required to indicate whether you have file tax returns, and if so for which years.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79</xdr:row>
      <xdr:rowOff>0</xdr:rowOff>
    </xdr:from>
    <xdr:to>
      <xdr:col>1</xdr:col>
      <xdr:colOff>190500</xdr:colOff>
      <xdr:row>80</xdr:row>
      <xdr:rowOff>0</xdr:rowOff>
    </xdr:to>
    <xdr:pic>
      <xdr:nvPicPr>
        <xdr:cNvPr id="1" name="Picture 10"/>
        <xdr:cNvPicPr preferRelativeResize="1">
          <a:picLocks noChangeAspect="1"/>
        </xdr:cNvPicPr>
      </xdr:nvPicPr>
      <xdr:blipFill>
        <a:blip r:embed="rId1"/>
        <a:stretch>
          <a:fillRect/>
        </a:stretch>
      </xdr:blipFill>
      <xdr:spPr>
        <a:xfrm>
          <a:off x="85725" y="10687050"/>
          <a:ext cx="161925" cy="161925"/>
        </a:xfrm>
        <a:prstGeom prst="rect">
          <a:avLst/>
        </a:prstGeom>
        <a:noFill/>
        <a:ln w="9525" cmpd="sng">
          <a:noFill/>
        </a:ln>
      </xdr:spPr>
    </xdr:pic>
    <xdr:clientData/>
  </xdr:twoCellAnchor>
  <xdr:twoCellAnchor>
    <xdr:from>
      <xdr:col>15</xdr:col>
      <xdr:colOff>0</xdr:colOff>
      <xdr:row>15</xdr:row>
      <xdr:rowOff>19050</xdr:rowOff>
    </xdr:from>
    <xdr:to>
      <xdr:col>20</xdr:col>
      <xdr:colOff>571500</xdr:colOff>
      <xdr:row>24</xdr:row>
      <xdr:rowOff>76200</xdr:rowOff>
    </xdr:to>
    <xdr:sp>
      <xdr:nvSpPr>
        <xdr:cNvPr id="2" name="Text 4"/>
        <xdr:cNvSpPr txBox="1">
          <a:spLocks noChangeArrowheads="1"/>
        </xdr:cNvSpPr>
      </xdr:nvSpPr>
      <xdr:spPr>
        <a:xfrm>
          <a:off x="6724650" y="2419350"/>
          <a:ext cx="3619500" cy="12287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Description of SAE for each year - i.e.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Beef  - 4 Cows, 4 Calves
</a:t>
          </a:r>
          <a:r>
            <a:rPr lang="en-US" cap="none" sz="1000" b="0" i="0" u="none" baseline="0">
              <a:solidFill>
                <a:srgbClr val="000000"/>
              </a:solidFill>
              <a:latin typeface="Arial"/>
              <a:ea typeface="Arial"/>
              <a:cs typeface="Arial"/>
            </a:rPr>
            <a:t>Hal's Nursery - Salesperson, 312 Hours
</a:t>
          </a:r>
          <a:r>
            <a:rPr lang="en-US" cap="none" sz="1000" b="0" i="0" u="none" baseline="0">
              <a:solidFill>
                <a:srgbClr val="000000"/>
              </a:solidFill>
              <a:latin typeface="Arial"/>
              <a:ea typeface="Arial"/>
              <a:cs typeface="Arial"/>
            </a:rPr>
            <a:t>Raised 25 Meat Rabbits
</a:t>
          </a:r>
          <a:r>
            <a:rPr lang="en-US" cap="none" sz="1000" b="0" i="0" u="none" baseline="0">
              <a:solidFill>
                <a:srgbClr val="000000"/>
              </a:solidFill>
              <a:latin typeface="Arial"/>
              <a:ea typeface="Arial"/>
              <a:cs typeface="Arial"/>
            </a:rPr>
            <a:t>Research State Park on Wildlife Habitat - 25 Hours Non-paid
</a:t>
          </a:r>
          <a:r>
            <a:rPr lang="en-US" cap="none" sz="1000" b="0" i="0" u="none" baseline="0">
              <a:solidFill>
                <a:srgbClr val="000000"/>
              </a:solidFill>
              <a:latin typeface="Arial"/>
              <a:ea typeface="Arial"/>
              <a:cs typeface="Arial"/>
            </a:rPr>
            <a:t>Sheep - 12 Head  of Breeding Ewes
</a:t>
          </a:r>
          <a:r>
            <a:rPr lang="en-US" cap="none" sz="1000" b="0" i="0" u="none" baseline="0">
              <a:solidFill>
                <a:srgbClr val="000000"/>
              </a:solidFill>
              <a:latin typeface="Arial"/>
              <a:ea typeface="Arial"/>
              <a:cs typeface="Arial"/>
            </a:rPr>
            <a:t>
</a:t>
          </a:r>
        </a:p>
      </xdr:txBody>
    </xdr:sp>
    <xdr:clientData/>
  </xdr:twoCellAnchor>
  <xdr:twoCellAnchor>
    <xdr:from>
      <xdr:col>0</xdr:col>
      <xdr:colOff>57150</xdr:colOff>
      <xdr:row>1</xdr:row>
      <xdr:rowOff>38100</xdr:rowOff>
    </xdr:from>
    <xdr:to>
      <xdr:col>12</xdr:col>
      <xdr:colOff>571500</xdr:colOff>
      <xdr:row>7</xdr:row>
      <xdr:rowOff>123825</xdr:rowOff>
    </xdr:to>
    <xdr:sp>
      <xdr:nvSpPr>
        <xdr:cNvPr id="3" name="Text 7"/>
        <xdr:cNvSpPr txBox="1">
          <a:spLocks noChangeArrowheads="1"/>
        </xdr:cNvSpPr>
      </xdr:nvSpPr>
      <xdr:spPr>
        <a:xfrm>
          <a:off x="57150" y="200025"/>
          <a:ext cx="6210300" cy="10572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Enter the Month/Day/Year you SAE Began in Cell B16 first.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Enter the ending year of your 1st year's SAE in C19.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entering this information most other references to years will be completed automatically.)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28575</xdr:rowOff>
    </xdr:from>
    <xdr:to>
      <xdr:col>1</xdr:col>
      <xdr:colOff>180975</xdr:colOff>
      <xdr:row>56</xdr:row>
      <xdr:rowOff>9525</xdr:rowOff>
    </xdr:to>
    <xdr:pic>
      <xdr:nvPicPr>
        <xdr:cNvPr id="1" name="Picture 3"/>
        <xdr:cNvPicPr preferRelativeResize="1">
          <a:picLocks noChangeAspect="1"/>
        </xdr:cNvPicPr>
      </xdr:nvPicPr>
      <xdr:blipFill>
        <a:blip r:embed="rId1"/>
        <a:stretch>
          <a:fillRect/>
        </a:stretch>
      </xdr:blipFill>
      <xdr:spPr>
        <a:xfrm>
          <a:off x="57150" y="9963150"/>
          <a:ext cx="180975" cy="180975"/>
        </a:xfrm>
        <a:prstGeom prst="rect">
          <a:avLst/>
        </a:prstGeom>
        <a:noFill/>
        <a:ln w="9525" cmpd="sng">
          <a:noFill/>
        </a:ln>
      </xdr:spPr>
    </xdr:pic>
    <xdr:clientData/>
  </xdr:twoCellAnchor>
  <xdr:twoCellAnchor>
    <xdr:from>
      <xdr:col>12</xdr:col>
      <xdr:colOff>409575</xdr:colOff>
      <xdr:row>11</xdr:row>
      <xdr:rowOff>19050</xdr:rowOff>
    </xdr:from>
    <xdr:to>
      <xdr:col>16</xdr:col>
      <xdr:colOff>66675</xdr:colOff>
      <xdr:row>23</xdr:row>
      <xdr:rowOff>161925</xdr:rowOff>
    </xdr:to>
    <xdr:sp>
      <xdr:nvSpPr>
        <xdr:cNvPr id="2" name="Text 4"/>
        <xdr:cNvSpPr txBox="1">
          <a:spLocks noChangeArrowheads="1"/>
        </xdr:cNvSpPr>
      </xdr:nvSpPr>
      <xdr:spPr>
        <a:xfrm>
          <a:off x="7000875" y="2009775"/>
          <a:ext cx="2095500" cy="231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List Job Title,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Assistant greenhouse manager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research assistant
</a:t>
          </a:r>
          <a:r>
            <a:rPr lang="en-US" cap="none" sz="1000" b="0" i="0" u="none" baseline="0">
              <a:solidFill>
                <a:srgbClr val="000000"/>
              </a:solidFill>
              <a:latin typeface="Arial"/>
              <a:ea typeface="Arial"/>
              <a:cs typeface="Arial"/>
            </a:rPr>
            <a:t>Website designer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Nursery sales clerk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Hunting guide
</a:t>
          </a:r>
          <a:r>
            <a:rPr lang="en-US" cap="none" sz="1000" b="0" i="0" u="none" baseline="0">
              <a:solidFill>
                <a:srgbClr val="000000"/>
              </a:solidFill>
              <a:latin typeface="Arial"/>
              <a:ea typeface="Arial"/>
              <a:cs typeface="Arial"/>
            </a:rPr>
            <a:t>Park volunteer
</a:t>
          </a:r>
          <a:r>
            <a:rPr lang="en-US" cap="none" sz="1000" b="0" i="0" u="none" baseline="0">
              <a:solidFill>
                <a:srgbClr val="000000"/>
              </a:solidFill>
              <a:latin typeface="Arial"/>
              <a:ea typeface="Arial"/>
              <a:cs typeface="Arial"/>
            </a:rPr>
            <a:t>Wildlife habitat research
</a:t>
          </a:r>
        </a:p>
      </xdr:txBody>
    </xdr:sp>
    <xdr:clientData/>
  </xdr:twoCellAnchor>
  <xdr:twoCellAnchor>
    <xdr:from>
      <xdr:col>1</xdr:col>
      <xdr:colOff>19050</xdr:colOff>
      <xdr:row>0</xdr:row>
      <xdr:rowOff>76200</xdr:rowOff>
    </xdr:from>
    <xdr:to>
      <xdr:col>8</xdr:col>
      <xdr:colOff>142875</xdr:colOff>
      <xdr:row>3</xdr:row>
      <xdr:rowOff>114300</xdr:rowOff>
    </xdr:to>
    <xdr:sp>
      <xdr:nvSpPr>
        <xdr:cNvPr id="3" name="Text 3"/>
        <xdr:cNvSpPr txBox="1">
          <a:spLocks noChangeArrowheads="1"/>
        </xdr:cNvSpPr>
      </xdr:nvSpPr>
      <xdr:spPr>
        <a:xfrm>
          <a:off x="76200" y="76200"/>
          <a:ext cx="3905250" cy="6381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FF0000"/>
              </a:solidFill>
              <a:latin typeface="Arial"/>
              <a:ea typeface="Arial"/>
              <a:cs typeface="Arial"/>
            </a:rPr>
            <a:t> </a:t>
          </a:r>
          <a:r>
            <a:rPr lang="en-US" cap="none" sz="1000" b="1" i="0" u="sng" baseline="0">
              <a:solidFill>
                <a:srgbClr val="FF0000"/>
              </a:solidFill>
              <a:latin typeface="Arial"/>
              <a:ea typeface="Arial"/>
              <a:cs typeface="Arial"/>
            </a:rPr>
            <a:t>DO NOT</a:t>
          </a:r>
          <a:r>
            <a:rPr lang="en-US" cap="none" sz="1000" b="1" i="0" u="none" baseline="0">
              <a:solidFill>
                <a:srgbClr val="FF0000"/>
              </a:solidFill>
              <a:latin typeface="Arial"/>
              <a:ea typeface="Arial"/>
              <a:cs typeface="Arial"/>
            </a:rPr>
            <a:t> Cut, Copy or Paste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Remember - NO DECIMALS!  Use Whole Numbers.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28575</xdr:rowOff>
    </xdr:from>
    <xdr:to>
      <xdr:col>1</xdr:col>
      <xdr:colOff>180975</xdr:colOff>
      <xdr:row>57</xdr:row>
      <xdr:rowOff>9525</xdr:rowOff>
    </xdr:to>
    <xdr:pic>
      <xdr:nvPicPr>
        <xdr:cNvPr id="1" name="Picture 3"/>
        <xdr:cNvPicPr preferRelativeResize="1">
          <a:picLocks noChangeAspect="1"/>
        </xdr:cNvPicPr>
      </xdr:nvPicPr>
      <xdr:blipFill>
        <a:blip r:embed="rId1"/>
        <a:stretch>
          <a:fillRect/>
        </a:stretch>
      </xdr:blipFill>
      <xdr:spPr>
        <a:xfrm>
          <a:off x="57150" y="10287000"/>
          <a:ext cx="180975" cy="180975"/>
        </a:xfrm>
        <a:prstGeom prst="rect">
          <a:avLst/>
        </a:prstGeom>
        <a:noFill/>
        <a:ln w="9525" cmpd="sng">
          <a:noFill/>
        </a:ln>
      </xdr:spPr>
    </xdr:pic>
    <xdr:clientData/>
  </xdr:twoCellAnchor>
  <xdr:twoCellAnchor>
    <xdr:from>
      <xdr:col>13</xdr:col>
      <xdr:colOff>19050</xdr:colOff>
      <xdr:row>10</xdr:row>
      <xdr:rowOff>57150</xdr:rowOff>
    </xdr:from>
    <xdr:to>
      <xdr:col>16</xdr:col>
      <xdr:colOff>285750</xdr:colOff>
      <xdr:row>23</xdr:row>
      <xdr:rowOff>28575</xdr:rowOff>
    </xdr:to>
    <xdr:sp>
      <xdr:nvSpPr>
        <xdr:cNvPr id="2" name="Text 2"/>
        <xdr:cNvSpPr txBox="1">
          <a:spLocks noChangeArrowheads="1"/>
        </xdr:cNvSpPr>
      </xdr:nvSpPr>
      <xdr:spPr>
        <a:xfrm>
          <a:off x="7134225" y="2000250"/>
          <a:ext cx="2095500" cy="23241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List Job Title,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Assistant greenhouse manager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research assistant
</a:t>
          </a:r>
          <a:r>
            <a:rPr lang="en-US" cap="none" sz="1000" b="0" i="0" u="none" baseline="0">
              <a:solidFill>
                <a:srgbClr val="000000"/>
              </a:solidFill>
              <a:latin typeface="Arial"/>
              <a:ea typeface="Arial"/>
              <a:cs typeface="Arial"/>
            </a:rPr>
            <a:t>Website designer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Nursery sales clerk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Hunting guide
</a:t>
          </a:r>
          <a:r>
            <a:rPr lang="en-US" cap="none" sz="1000" b="0" i="0" u="none" baseline="0">
              <a:solidFill>
                <a:srgbClr val="000000"/>
              </a:solidFill>
              <a:latin typeface="Arial"/>
              <a:ea typeface="Arial"/>
              <a:cs typeface="Arial"/>
            </a:rPr>
            <a:t>Park volunteer
</a:t>
          </a:r>
          <a:r>
            <a:rPr lang="en-US" cap="none" sz="1000" b="0" i="0" u="none" baseline="0">
              <a:solidFill>
                <a:srgbClr val="000000"/>
              </a:solidFill>
              <a:latin typeface="Arial"/>
              <a:ea typeface="Arial"/>
              <a:cs typeface="Arial"/>
            </a:rPr>
            <a:t>Wildlife habitat research
</a:t>
          </a:r>
        </a:p>
      </xdr:txBody>
    </xdr:sp>
    <xdr:clientData/>
  </xdr:twoCellAnchor>
  <xdr:twoCellAnchor>
    <xdr:from>
      <xdr:col>1</xdr:col>
      <xdr:colOff>19050</xdr:colOff>
      <xdr:row>0</xdr:row>
      <xdr:rowOff>76200</xdr:rowOff>
    </xdr:from>
    <xdr:to>
      <xdr:col>8</xdr:col>
      <xdr:colOff>228600</xdr:colOff>
      <xdr:row>3</xdr:row>
      <xdr:rowOff>19050</xdr:rowOff>
    </xdr:to>
    <xdr:sp>
      <xdr:nvSpPr>
        <xdr:cNvPr id="3" name="Text 3"/>
        <xdr:cNvSpPr txBox="1">
          <a:spLocks noChangeArrowheads="1"/>
        </xdr:cNvSpPr>
      </xdr:nvSpPr>
      <xdr:spPr>
        <a:xfrm>
          <a:off x="76200" y="76200"/>
          <a:ext cx="3905250" cy="6286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a:t>
          </a:r>
          <a:r>
            <a:rPr lang="en-US" cap="none" sz="1000" b="1" i="0" u="none" baseline="0">
              <a:solidFill>
                <a:srgbClr val="FF0000"/>
              </a:solidFill>
              <a:latin typeface="Arial"/>
              <a:ea typeface="Arial"/>
              <a:cs typeface="Arial"/>
            </a:rPr>
            <a:t> </a:t>
          </a:r>
          <a:r>
            <a:rPr lang="en-US" cap="none" sz="1000" b="1" i="0" u="sng" baseline="0">
              <a:solidFill>
                <a:srgbClr val="FF0000"/>
              </a:solidFill>
              <a:latin typeface="Arial"/>
              <a:ea typeface="Arial"/>
              <a:cs typeface="Arial"/>
            </a:rPr>
            <a:t>DO NOT</a:t>
          </a:r>
          <a:r>
            <a:rPr lang="en-US" cap="none" sz="1000" b="1" i="0" u="none" baseline="0">
              <a:solidFill>
                <a:srgbClr val="FF0000"/>
              </a:solidFill>
              <a:latin typeface="Arial"/>
              <a:ea typeface="Arial"/>
              <a:cs typeface="Arial"/>
            </a:rPr>
            <a:t> Cut, Copy or Paste Cells!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Remember - NO DECIMALS!  Use Whole Numbers.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9525</xdr:rowOff>
    </xdr:from>
    <xdr:to>
      <xdr:col>1</xdr:col>
      <xdr:colOff>66675</xdr:colOff>
      <xdr:row>59</xdr:row>
      <xdr:rowOff>9525</xdr:rowOff>
    </xdr:to>
    <xdr:pic>
      <xdr:nvPicPr>
        <xdr:cNvPr id="1" name="Picture 3"/>
        <xdr:cNvPicPr preferRelativeResize="1">
          <a:picLocks noChangeAspect="1"/>
        </xdr:cNvPicPr>
      </xdr:nvPicPr>
      <xdr:blipFill>
        <a:blip r:embed="rId1"/>
        <a:stretch>
          <a:fillRect/>
        </a:stretch>
      </xdr:blipFill>
      <xdr:spPr>
        <a:xfrm>
          <a:off x="47625" y="9591675"/>
          <a:ext cx="180975" cy="180975"/>
        </a:xfrm>
        <a:prstGeom prst="rect">
          <a:avLst/>
        </a:prstGeom>
        <a:noFill/>
        <a:ln w="9525" cmpd="sng">
          <a:noFill/>
        </a:ln>
      </xdr:spPr>
    </xdr:pic>
    <xdr:clientData/>
  </xdr:twoCellAnchor>
  <xdr:twoCellAnchor>
    <xdr:from>
      <xdr:col>11</xdr:col>
      <xdr:colOff>295275</xdr:colOff>
      <xdr:row>5</xdr:row>
      <xdr:rowOff>238125</xdr:rowOff>
    </xdr:from>
    <xdr:to>
      <xdr:col>18</xdr:col>
      <xdr:colOff>447675</xdr:colOff>
      <xdr:row>19</xdr:row>
      <xdr:rowOff>104775</xdr:rowOff>
    </xdr:to>
    <xdr:sp>
      <xdr:nvSpPr>
        <xdr:cNvPr id="2" name="Text 2"/>
        <xdr:cNvSpPr txBox="1">
          <a:spLocks noChangeArrowheads="1"/>
        </xdr:cNvSpPr>
      </xdr:nvSpPr>
      <xdr:spPr>
        <a:xfrm>
          <a:off x="6686550" y="1114425"/>
          <a:ext cx="4419600" cy="2305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crop on hand such as oats, alfalfa hay, corn silage, apples, rose bushes, fruit trees or other perennial flowers,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volume of each crop such as bushels, plants, acres or tons that the candidate has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realistic on-farm market value should be used for each harvested crop. Crops still growing in the field or greenhouse should be assigned a value equal to the cost of production that have been incurred at the time of inventory.  Both cash and non-cash expenditures should be included.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harvested and growing crops owned by the candidate and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11</xdr:col>
      <xdr:colOff>333375</xdr:colOff>
      <xdr:row>25</xdr:row>
      <xdr:rowOff>104775</xdr:rowOff>
    </xdr:from>
    <xdr:to>
      <xdr:col>18</xdr:col>
      <xdr:colOff>485775</xdr:colOff>
      <xdr:row>37</xdr:row>
      <xdr:rowOff>123825</xdr:rowOff>
    </xdr:to>
    <xdr:sp>
      <xdr:nvSpPr>
        <xdr:cNvPr id="3" name="Text 3"/>
        <xdr:cNvSpPr txBox="1">
          <a:spLocks noChangeArrowheads="1"/>
        </xdr:cNvSpPr>
      </xdr:nvSpPr>
      <xdr:spPr>
        <a:xfrm>
          <a:off x="6724650" y="4352925"/>
          <a:ext cx="4419600" cy="19716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the same as the purchase price.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the feed, seed, fertilizer, chemical and supplies owned by the candidate and on-hand as of December 31 of the year for which application is being submitted.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11</xdr:col>
      <xdr:colOff>352425</xdr:colOff>
      <xdr:row>41</xdr:row>
      <xdr:rowOff>9525</xdr:rowOff>
    </xdr:from>
    <xdr:to>
      <xdr:col>18</xdr:col>
      <xdr:colOff>504825</xdr:colOff>
      <xdr:row>54</xdr:row>
      <xdr:rowOff>133350</xdr:rowOff>
    </xdr:to>
    <xdr:sp>
      <xdr:nvSpPr>
        <xdr:cNvPr id="4" name="Text 4"/>
        <xdr:cNvSpPr txBox="1">
          <a:spLocks noChangeArrowheads="1"/>
        </xdr:cNvSpPr>
      </xdr:nvSpPr>
      <xdr:spPr>
        <a:xfrm>
          <a:off x="6743700" y="6810375"/>
          <a:ext cx="4419600" cy="22479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purchased feeder cattle, feeder pigs, nursery and greenhouse merchandise such as bedding plants, trees, fertilizers, grass seed etc.
</a:t>
          </a:r>
          <a:r>
            <a:rPr lang="en-US" cap="none" sz="1000" b="1" i="0" u="none" baseline="0">
              <a:solidFill>
                <a:srgbClr val="000000"/>
              </a:solidFill>
              <a:latin typeface="Arial"/>
              <a:ea typeface="Arial"/>
              <a:cs typeface="Arial"/>
            </a:rPr>
            <a:t>Quantity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the same as the original purchase price.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that had
</a:t>
          </a:r>
          <a:r>
            <a:rPr lang="en-US" cap="none" sz="1000" b="0" i="0" u="none" baseline="0">
              <a:solidFill>
                <a:srgbClr val="000000"/>
              </a:solidFill>
              <a:latin typeface="Arial"/>
              <a:ea typeface="Arial"/>
              <a:cs typeface="Arial"/>
            </a:rPr>
            <a:t>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3</xdr:col>
      <xdr:colOff>57150</xdr:colOff>
      <xdr:row>0</xdr:row>
      <xdr:rowOff>66675</xdr:rowOff>
    </xdr:from>
    <xdr:to>
      <xdr:col>9</xdr:col>
      <xdr:colOff>762000</xdr:colOff>
      <xdr:row>3</xdr:row>
      <xdr:rowOff>9525</xdr:rowOff>
    </xdr:to>
    <xdr:sp>
      <xdr:nvSpPr>
        <xdr:cNvPr id="5" name="Text 5"/>
        <xdr:cNvSpPr txBox="1">
          <a:spLocks noChangeArrowheads="1"/>
        </xdr:cNvSpPr>
      </xdr:nvSpPr>
      <xdr:spPr>
        <a:xfrm>
          <a:off x="1285875" y="66675"/>
          <a:ext cx="3905250" cy="4286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58</xdr:row>
      <xdr:rowOff>0</xdr:rowOff>
    </xdr:from>
    <xdr:to>
      <xdr:col>1</xdr:col>
      <xdr:colOff>76200</xdr:colOff>
      <xdr:row>59</xdr:row>
      <xdr:rowOff>9525</xdr:rowOff>
    </xdr:to>
    <xdr:pic>
      <xdr:nvPicPr>
        <xdr:cNvPr id="1" name="Picture 3"/>
        <xdr:cNvPicPr preferRelativeResize="1">
          <a:picLocks noChangeAspect="1"/>
        </xdr:cNvPicPr>
      </xdr:nvPicPr>
      <xdr:blipFill>
        <a:blip r:embed="rId1"/>
        <a:stretch>
          <a:fillRect/>
        </a:stretch>
      </xdr:blipFill>
      <xdr:spPr>
        <a:xfrm>
          <a:off x="57150" y="9810750"/>
          <a:ext cx="180975" cy="180975"/>
        </a:xfrm>
        <a:prstGeom prst="rect">
          <a:avLst/>
        </a:prstGeom>
        <a:noFill/>
        <a:ln w="9525" cmpd="sng">
          <a:noFill/>
        </a:ln>
      </xdr:spPr>
    </xdr:pic>
    <xdr:clientData/>
  </xdr:twoCellAnchor>
  <xdr:twoCellAnchor>
    <xdr:from>
      <xdr:col>11</xdr:col>
      <xdr:colOff>314325</xdr:colOff>
      <xdr:row>6</xdr:row>
      <xdr:rowOff>85725</xdr:rowOff>
    </xdr:from>
    <xdr:to>
      <xdr:col>17</xdr:col>
      <xdr:colOff>485775</xdr:colOff>
      <xdr:row>19</xdr:row>
      <xdr:rowOff>95250</xdr:rowOff>
    </xdr:to>
    <xdr:sp>
      <xdr:nvSpPr>
        <xdr:cNvPr id="2" name="Text 3"/>
        <xdr:cNvSpPr txBox="1">
          <a:spLocks noChangeArrowheads="1"/>
        </xdr:cNvSpPr>
      </xdr:nvSpPr>
      <xdr:spPr>
        <a:xfrm>
          <a:off x="6791325" y="1162050"/>
          <a:ext cx="3829050" cy="22002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feeder cattle, feeder pigs, broilers, turkeys, rabbits, etc. 
</a:t>
          </a:r>
          <a:r>
            <a:rPr lang="en-US" cap="none" sz="1000" b="1" i="0" u="none" baseline="0">
              <a:solidFill>
                <a:srgbClr val="000000"/>
              </a:solidFill>
              <a:latin typeface="Arial"/>
              <a:ea typeface="Arial"/>
              <a:cs typeface="Arial"/>
            </a:rPr>
            <a:t>Quantity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pounds or other specific measurable amount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a conservative on-farm value.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that had been raised which are on-hand as of December 31 of the year for which application is being submitted.
</a:t>
          </a:r>
        </a:p>
      </xdr:txBody>
    </xdr:sp>
    <xdr:clientData/>
  </xdr:twoCellAnchor>
  <xdr:twoCellAnchor>
    <xdr:from>
      <xdr:col>11</xdr:col>
      <xdr:colOff>361950</xdr:colOff>
      <xdr:row>24</xdr:row>
      <xdr:rowOff>95250</xdr:rowOff>
    </xdr:from>
    <xdr:to>
      <xdr:col>17</xdr:col>
      <xdr:colOff>533400</xdr:colOff>
      <xdr:row>38</xdr:row>
      <xdr:rowOff>76200</xdr:rowOff>
    </xdr:to>
    <xdr:sp>
      <xdr:nvSpPr>
        <xdr:cNvPr id="3" name="Text 4"/>
        <xdr:cNvSpPr txBox="1">
          <a:spLocks noChangeArrowheads="1"/>
        </xdr:cNvSpPr>
      </xdr:nvSpPr>
      <xdr:spPr>
        <a:xfrm>
          <a:off x="6838950" y="4200525"/>
          <a:ext cx="3829050" cy="2333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dairy cows, bulls, calves, swine, small animals such as breeding rabbits, dogs,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of each item on hand.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monetary value of each item.  The value should be a conservative on-farm value.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non-depreciable draft, pleasure or breeding livestock and/or poultry inventory owned by the candidate that are on-hand as of December 31 of the year for which application is being submitted.
</a:t>
          </a:r>
        </a:p>
      </xdr:txBody>
    </xdr:sp>
    <xdr:clientData/>
  </xdr:twoCellAnchor>
  <xdr:twoCellAnchor>
    <xdr:from>
      <xdr:col>11</xdr:col>
      <xdr:colOff>361950</xdr:colOff>
      <xdr:row>41</xdr:row>
      <xdr:rowOff>95250</xdr:rowOff>
    </xdr:from>
    <xdr:to>
      <xdr:col>20</xdr:col>
      <xdr:colOff>266700</xdr:colOff>
      <xdr:row>60</xdr:row>
      <xdr:rowOff>47625</xdr:rowOff>
    </xdr:to>
    <xdr:sp>
      <xdr:nvSpPr>
        <xdr:cNvPr id="4" name="Text 5"/>
        <xdr:cNvSpPr txBox="1">
          <a:spLocks noChangeArrowheads="1"/>
        </xdr:cNvSpPr>
      </xdr:nvSpPr>
      <xdr:spPr>
        <a:xfrm>
          <a:off x="6838950" y="7038975"/>
          <a:ext cx="5391150" cy="3152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specific type of item being inventoried such as beef cattle, breeding swine, breeding rabbits, dogs, etc.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individual number of each item on hand.
</a:t>
          </a:r>
          <a:r>
            <a:rPr lang="en-US" cap="none" sz="1000" b="1" i="0" u="none" baseline="0">
              <a:solidFill>
                <a:srgbClr val="000000"/>
              </a:solidFill>
              <a:latin typeface="Arial"/>
              <a:ea typeface="Arial"/>
              <a:cs typeface="Arial"/>
            </a:rPr>
            <a:t>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current value of items which are on-hand as of December 31 of the year for which application is being submitted.  Subtract column B from column A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depreciable draft, pleasure or breeding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0</xdr:row>
      <xdr:rowOff>38100</xdr:rowOff>
    </xdr:from>
    <xdr:to>
      <xdr:col>8</xdr:col>
      <xdr:colOff>628650</xdr:colOff>
      <xdr:row>3</xdr:row>
      <xdr:rowOff>142875</xdr:rowOff>
    </xdr:to>
    <xdr:sp>
      <xdr:nvSpPr>
        <xdr:cNvPr id="5" name="Text 6"/>
        <xdr:cNvSpPr txBox="1">
          <a:spLocks noChangeArrowheads="1"/>
        </xdr:cNvSpPr>
      </xdr:nvSpPr>
      <xdr:spPr>
        <a:xfrm>
          <a:off x="219075" y="38100"/>
          <a:ext cx="3905250" cy="6762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NOT put negative numbers in any cell.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55</xdr:row>
      <xdr:rowOff>9525</xdr:rowOff>
    </xdr:from>
    <xdr:to>
      <xdr:col>1</xdr:col>
      <xdr:colOff>76200</xdr:colOff>
      <xdr:row>56</xdr:row>
      <xdr:rowOff>9525</xdr:rowOff>
    </xdr:to>
    <xdr:pic>
      <xdr:nvPicPr>
        <xdr:cNvPr id="1" name="Picture 3"/>
        <xdr:cNvPicPr preferRelativeResize="1">
          <a:picLocks noChangeAspect="1"/>
        </xdr:cNvPicPr>
      </xdr:nvPicPr>
      <xdr:blipFill>
        <a:blip r:embed="rId1"/>
        <a:stretch>
          <a:fillRect/>
        </a:stretch>
      </xdr:blipFill>
      <xdr:spPr>
        <a:xfrm>
          <a:off x="57150" y="9658350"/>
          <a:ext cx="180975" cy="180975"/>
        </a:xfrm>
        <a:prstGeom prst="rect">
          <a:avLst/>
        </a:prstGeom>
        <a:noFill/>
        <a:ln w="9525" cmpd="sng">
          <a:noFill/>
        </a:ln>
      </xdr:spPr>
    </xdr:pic>
    <xdr:clientData/>
  </xdr:twoCellAnchor>
  <xdr:twoCellAnchor>
    <xdr:from>
      <xdr:col>11</xdr:col>
      <xdr:colOff>276225</xdr:colOff>
      <xdr:row>5</xdr:row>
      <xdr:rowOff>47625</xdr:rowOff>
    </xdr:from>
    <xdr:to>
      <xdr:col>22</xdr:col>
      <xdr:colOff>561975</xdr:colOff>
      <xdr:row>20</xdr:row>
      <xdr:rowOff>0</xdr:rowOff>
    </xdr:to>
    <xdr:sp>
      <xdr:nvSpPr>
        <xdr:cNvPr id="2" name="Text 2"/>
        <xdr:cNvSpPr txBox="1">
          <a:spLocks noChangeArrowheads="1"/>
        </xdr:cNvSpPr>
      </xdr:nvSpPr>
      <xdr:spPr>
        <a:xfrm>
          <a:off x="6753225" y="923925"/>
          <a:ext cx="6991350" cy="26574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or name of the specific piece of equipment or machinery being inventoried. </a:t>
          </a:r>
          <a:r>
            <a:rPr lang="en-US" cap="none" sz="1000" b="1" i="0" u="none" baseline="0">
              <a:solidFill>
                <a:srgbClr val="000000"/>
              </a:solidFill>
              <a:latin typeface="Arial"/>
              <a:ea typeface="Arial"/>
              <a:cs typeface="Arial"/>
            </a:rPr>
            <a:t>Special Tip: </a:t>
          </a:r>
          <a:r>
            <a:rPr lang="en-US" cap="none" sz="1000" b="1" i="0" u="none" baseline="0">
              <a:solidFill>
                <a:srgbClr val="0000FF"/>
              </a:solidFill>
              <a:latin typeface="Arial"/>
              <a:ea typeface="Arial"/>
              <a:cs typeface="Arial"/>
            </a:rPr>
            <a:t>You should only list that portion of the value of an auto or truck that the IRS will allow as a legal business expense as a part of the investment in machinery and equipment.  The remaining value or personal share should be entered on as “non-productively invested/personal non-current assets” on the candidate's financial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the investment in machinery and equipment you owned, and had on-hand as of December 31 of the year for which application is being submitted. This value should be the acquisition cost (A) minus the depreciation claimed to date (B).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machinery, equipment and fixtures owned by the candidate which are on-hand as of December 31 of the year for which application is being submitted.
</a:t>
          </a:r>
        </a:p>
      </xdr:txBody>
    </xdr:sp>
    <xdr:clientData/>
  </xdr:twoCellAnchor>
  <xdr:twoCellAnchor>
    <xdr:from>
      <xdr:col>11</xdr:col>
      <xdr:colOff>295275</xdr:colOff>
      <xdr:row>22</xdr:row>
      <xdr:rowOff>95250</xdr:rowOff>
    </xdr:from>
    <xdr:to>
      <xdr:col>22</xdr:col>
      <xdr:colOff>542925</xdr:colOff>
      <xdr:row>35</xdr:row>
      <xdr:rowOff>104775</xdr:rowOff>
    </xdr:to>
    <xdr:sp>
      <xdr:nvSpPr>
        <xdr:cNvPr id="3" name="Text 3"/>
        <xdr:cNvSpPr txBox="1">
          <a:spLocks noChangeArrowheads="1"/>
        </xdr:cNvSpPr>
      </xdr:nvSpPr>
      <xdr:spPr>
        <a:xfrm>
          <a:off x="6772275" y="4000500"/>
          <a:ext cx="6953250" cy="231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of the specific land improvement or building being inventoried. 
</a:t>
          </a:r>
          <a:r>
            <a:rPr lang="en-US" cap="none" sz="1000" b="1" i="0" u="none" baseline="0">
              <a:solidFill>
                <a:srgbClr val="000000"/>
              </a:solidFill>
              <a:latin typeface="Arial"/>
              <a:ea typeface="Arial"/>
              <a:cs typeface="Arial"/>
            </a:rPr>
            <a:t>Acquisition Cost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
</a:t>
          </a:r>
          <a:r>
            <a:rPr lang="en-US" cap="none" sz="1000" b="1" i="0" u="none" baseline="0">
              <a:solidFill>
                <a:srgbClr val="000000"/>
              </a:solidFill>
              <a:latin typeface="Arial"/>
              <a:ea typeface="Arial"/>
              <a:cs typeface="Arial"/>
            </a:rPr>
            <a:t>Depreciation Claimed To Date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dollar value of the depreciation claimed since the property came in to procession of the candidate.
</a:t>
          </a:r>
          <a:r>
            <a:rPr lang="en-US" cap="none" sz="1000" b="1" i="0" u="none" baseline="0">
              <a:solidFill>
                <a:srgbClr val="000000"/>
              </a:solidFill>
              <a:latin typeface="Arial"/>
              <a:ea typeface="Arial"/>
              <a:cs typeface="Arial"/>
            </a:rPr>
            <a:t>Current Balance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the investment in land improvements and buildings owned by the candidate on-hand as of December 31 of the year for which application is being submitted.  This value should be the acquisition cost (A) minus the depreciation claimed to date (B).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improvements and buildings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11</xdr:col>
      <xdr:colOff>295275</xdr:colOff>
      <xdr:row>39</xdr:row>
      <xdr:rowOff>38100</xdr:rowOff>
    </xdr:from>
    <xdr:to>
      <xdr:col>22</xdr:col>
      <xdr:colOff>542925</xdr:colOff>
      <xdr:row>51</xdr:row>
      <xdr:rowOff>76200</xdr:rowOff>
    </xdr:to>
    <xdr:sp>
      <xdr:nvSpPr>
        <xdr:cNvPr id="4" name="Text 4"/>
        <xdr:cNvSpPr txBox="1">
          <a:spLocks noChangeArrowheads="1"/>
        </xdr:cNvSpPr>
      </xdr:nvSpPr>
      <xdr:spPr>
        <a:xfrm>
          <a:off x="6772275" y="7096125"/>
          <a:ext cx="6953250" cy="1981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one or two word description that identifies the items of land owned by the candidate and utilized as a part of the experience program.
</a:t>
          </a:r>
          <a:r>
            <a:rPr lang="en-US" cap="none" sz="1000" b="1" i="0" u="none" baseline="0">
              <a:solidFill>
                <a:srgbClr val="000000"/>
              </a:solidFill>
              <a:latin typeface="Arial"/>
              <a:ea typeface="Arial"/>
              <a:cs typeface="Arial"/>
            </a:rPr>
            <a:t>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number of acres of land owned by the candidate.
</a:t>
          </a:r>
          <a:r>
            <a:rPr lang="en-US" cap="none" sz="1000" b="1" i="0" u="none" baseline="0">
              <a:solidFill>
                <a:srgbClr val="000000"/>
              </a:solidFill>
              <a:latin typeface="Arial"/>
              <a:ea typeface="Arial"/>
              <a:cs typeface="Arial"/>
            </a:rPr>
            <a:t>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dollar cost to obtain the inventoried item.  If the item was received through gift or inheritance, the words “gift” or inheritance” should be entered in the acquisition column.</a:t>
          </a:r>
          <a:r>
            <a:rPr lang="en-US" cap="none" sz="1000" b="1" i="0" u="none" baseline="0">
              <a:solidFill>
                <a:srgbClr val="000000"/>
              </a:solidFill>
              <a:latin typeface="Arial"/>
              <a:ea typeface="Arial"/>
              <a:cs typeface="Arial"/>
            </a:rPr>
            <a:t>Special Tip: </a:t>
          </a:r>
          <a:r>
            <a:rPr lang="en-US" cap="none" sz="1000" b="1" i="0" u="none" baseline="0">
              <a:solidFill>
                <a:srgbClr val="0000FF"/>
              </a:solidFill>
              <a:latin typeface="Arial"/>
              <a:ea typeface="Arial"/>
              <a:cs typeface="Arial"/>
            </a:rPr>
            <a:t>Land values must be kept at acquisition cost.  Increasing the value of land due to inflation will lead to an unrealistic statement of earnings.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owned by the candidate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land improvements and buildings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p>
      </xdr:txBody>
    </xdr:sp>
    <xdr:clientData/>
  </xdr:twoCellAnchor>
  <xdr:twoCellAnchor>
    <xdr:from>
      <xdr:col>3</xdr:col>
      <xdr:colOff>295275</xdr:colOff>
      <xdr:row>0</xdr:row>
      <xdr:rowOff>133350</xdr:rowOff>
    </xdr:from>
    <xdr:to>
      <xdr:col>9</xdr:col>
      <xdr:colOff>914400</xdr:colOff>
      <xdr:row>3</xdr:row>
      <xdr:rowOff>76200</xdr:rowOff>
    </xdr:to>
    <xdr:sp>
      <xdr:nvSpPr>
        <xdr:cNvPr id="5" name="Text 5"/>
        <xdr:cNvSpPr txBox="1">
          <a:spLocks noChangeArrowheads="1"/>
        </xdr:cNvSpPr>
      </xdr:nvSpPr>
      <xdr:spPr>
        <a:xfrm>
          <a:off x="1524000" y="133350"/>
          <a:ext cx="3905250" cy="4286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48</xdr:row>
      <xdr:rowOff>19050</xdr:rowOff>
    </xdr:from>
    <xdr:to>
      <xdr:col>1</xdr:col>
      <xdr:colOff>76200</xdr:colOff>
      <xdr:row>49</xdr:row>
      <xdr:rowOff>19050</xdr:rowOff>
    </xdr:to>
    <xdr:pic>
      <xdr:nvPicPr>
        <xdr:cNvPr id="1" name="Picture 3"/>
        <xdr:cNvPicPr preferRelativeResize="1">
          <a:picLocks noChangeAspect="1"/>
        </xdr:cNvPicPr>
      </xdr:nvPicPr>
      <xdr:blipFill>
        <a:blip r:embed="rId1"/>
        <a:stretch>
          <a:fillRect/>
        </a:stretch>
      </xdr:blipFill>
      <xdr:spPr>
        <a:xfrm>
          <a:off x="57150" y="9867900"/>
          <a:ext cx="180975" cy="180975"/>
        </a:xfrm>
        <a:prstGeom prst="rect">
          <a:avLst/>
        </a:prstGeom>
        <a:noFill/>
        <a:ln w="9525" cmpd="sng">
          <a:noFill/>
        </a:ln>
      </xdr:spPr>
    </xdr:pic>
    <xdr:clientData/>
  </xdr:twoCellAnchor>
  <xdr:twoCellAnchor>
    <xdr:from>
      <xdr:col>2</xdr:col>
      <xdr:colOff>990600</xdr:colOff>
      <xdr:row>0</xdr:row>
      <xdr:rowOff>19050</xdr:rowOff>
    </xdr:from>
    <xdr:to>
      <xdr:col>5</xdr:col>
      <xdr:colOff>790575</xdr:colOff>
      <xdr:row>7</xdr:row>
      <xdr:rowOff>66675</xdr:rowOff>
    </xdr:to>
    <xdr:sp>
      <xdr:nvSpPr>
        <xdr:cNvPr id="2" name="Text 12"/>
        <xdr:cNvSpPr txBox="1">
          <a:spLocks noChangeArrowheads="1"/>
        </xdr:cNvSpPr>
      </xdr:nvSpPr>
      <xdr:spPr>
        <a:xfrm>
          <a:off x="1304925" y="19050"/>
          <a:ext cx="4171950" cy="9810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a:t>
          </a:r>
          <a:r>
            <a:rPr lang="en-US" cap="none" sz="6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PLACE AN X ABOVE YOUR LAST YEAR OF RECORDS FIRST!!!!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or cut and paste cell
</a:t>
          </a:r>
          <a:r>
            <a:rPr lang="en-US" cap="none" sz="1000" b="1" i="0" u="none" baseline="0">
              <a:solidFill>
                <a:srgbClr val="000000"/>
              </a:solidFill>
              <a:latin typeface="Arial"/>
              <a:ea typeface="Arial"/>
              <a:cs typeface="Arial"/>
            </a:rPr>
            <a:t>    C. Use the Tab key to go to the next cell that will accept entries!
</a:t>
          </a:r>
          <a:r>
            <a:rPr lang="en-US" cap="none" sz="1000" b="1" i="0" u="none" baseline="0">
              <a:solidFill>
                <a:srgbClr val="000000"/>
              </a:solidFill>
              <a:latin typeface="Arial"/>
              <a:ea typeface="Arial"/>
              <a:cs typeface="Arial"/>
            </a:rPr>
            <a:t>    D. Use whole numbers.  NO DECIMALS!
</a:t>
          </a:r>
        </a:p>
      </xdr:txBody>
    </xdr:sp>
    <xdr:clientData/>
  </xdr:twoCellAnchor>
  <xdr:twoCellAnchor>
    <xdr:from>
      <xdr:col>29</xdr:col>
      <xdr:colOff>9525</xdr:colOff>
      <xdr:row>2</xdr:row>
      <xdr:rowOff>0</xdr:rowOff>
    </xdr:from>
    <xdr:to>
      <xdr:col>39</xdr:col>
      <xdr:colOff>171450</xdr:colOff>
      <xdr:row>172</xdr:row>
      <xdr:rowOff>9525</xdr:rowOff>
    </xdr:to>
    <xdr:sp>
      <xdr:nvSpPr>
        <xdr:cNvPr id="3" name="Text 13"/>
        <xdr:cNvSpPr txBox="1">
          <a:spLocks noChangeArrowheads="1"/>
        </xdr:cNvSpPr>
      </xdr:nvSpPr>
      <xdr:spPr>
        <a:xfrm>
          <a:off x="10277475" y="266700"/>
          <a:ext cx="6257925" cy="29689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Income and Expense Summary of Entrepreneurship Supervised Agriculture Experience Program of Candidate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an accounting of all income and expenses that you incurred to conduct the business or entrepreneurship during the time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Year (A), (B), etc. (the computer application will have the years already in the proper place, if you have completed page 3 and 4 -- the years' numbers transfer from Page 3 and 4 to Page 8 of the application).   SPECIAL NOTE RELATIVE TO THE COMPUTER APPLICATION:  IN ORDER FOR THE ELECTRONIC CHECK SHEET TO WORK PROPERLY, YOU MUST PLACE AN "X" IN THE CELL ABOVE THE  LAST YEAR OF RECORDS YOU REPORT ON THE COMPUTER APPLICATION ON THIS PAGE. For example, if you are applying for the degree in 2001 you must place an "X" in the space directly above the year "2000", which would be the last year of SAE records you are reporting in the application.
</a:t>
          </a:r>
          <a:r>
            <a:rPr lang="en-US" cap="none" sz="1000" b="0" i="0" u="none" baseline="0">
              <a:solidFill>
                <a:srgbClr val="000000"/>
              </a:solidFill>
              <a:latin typeface="Arial"/>
              <a:ea typeface="Arial"/>
              <a:cs typeface="Arial"/>
            </a:rPr>
            <a:t>This is the specific calendar year in which the entrepreneurship was conducted, such as January 1, 2000 to December 31, 2000. The first record year can either be less than, or more than a full year.  After the first year, a calendar year is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products/services sold or exchanged for inputs into the SAE.  Any income from sale of capital/non-current items is not to be included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you would normally expect to have a useful or intended "life" in your SAE for 12 months (An exception to the 12 month life would be market livestock such as steers).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The inventory of capital goods, such as animals held for dairy, draft or breeding, machinery, equipment, fixtures, land, buildings, and other capital goods, are not part of the inventory on line 1a.  They are used in calculating non-current/capital inventories in section 4.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see current/operating inventory description from above Closing Current/Operating Inventory
</a:t>
          </a:r>
          <a:r>
            <a:rPr lang="en-US" cap="none" sz="1000" b="1" i="0" u="none" baseline="0">
              <a:solidFill>
                <a:srgbClr val="000000"/>
              </a:solidFill>
              <a:latin typeface="Arial"/>
              <a:ea typeface="Arial"/>
              <a:cs typeface="Arial"/>
            </a:rPr>
            <a:t>c. Change in Current/Operating Inventory</a:t>
          </a:r>
          <a:r>
            <a:rPr lang="en-US" cap="none" sz="1000" b="0" i="0" u="none" baseline="0">
              <a:solidFill>
                <a:srgbClr val="000000"/>
              </a:solidFill>
              <a:latin typeface="Arial"/>
              <a:ea typeface="Arial"/>
              <a:cs typeface="Arial"/>
            </a:rPr>
            <a:t> (a - b)
</a:t>
          </a:r>
          <a:r>
            <a:rPr lang="en-US" cap="none" sz="1000" b="0" i="0" u="none" baseline="0">
              <a:solidFill>
                <a:srgbClr val="000000"/>
              </a:solidFill>
              <a:latin typeface="Arial"/>
              <a:ea typeface="Arial"/>
              <a:cs typeface="Arial"/>
            </a:rPr>
            <a:t>This is the amount the inventory increased or decreased during the year.  This is calculated by subtracting beginning current/operating inventory from closing current/operating inventory (a minus b)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This does not include sale of capital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Cash sales may include milk sold, live animals sold, crops sold,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and fairs and other activities.  Any earned cash income from activities related to the SAE program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fruits, vegetables, flowers, plants, eggs, poultry, fish, etc. which were produced by the SAE program, and consumed in the home.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items that were produced, but were transferred or traded out, of your SAE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#1: You transferred bedding plants from your greenhouse business to landscape your parents’ home. You did not charge your parents for the plants.  If the plants were valued at $50, that is the amount you enter in line 1f.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You traded a market hog to your father for $110 worth of corn for your hogs. No money changed hands. You should include the value of the market hog -- $110 -- as value of production transferred or bartered in line 1f, and list the $110 worth of corn as non-cash feed expense in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Agriculture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candidate exchanges agricultural labor for a non-cash operating expenses included as part of the SAE program, the fair market value of his/her labor (equal to the non-cash expense items for which it was exchanged) should be reported on line 1g. Example: You provided labor building a corral fence for the neighbor in exchange for 300 bales of hay. The value of the hay - $600 - has been included as a non-cash feed expense (line 2c) for the beef entrepreneurship included in your SAE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Total Current/Operating Income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sum of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entrepreneurship.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expense is used with enterprises that buy goods, which are later resold.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purchased market animals,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one of the animal/poultry entrepreneurships.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entrepreneurships.  The fair market value for all homegrown feeds fed, that you produced in a crop entrepreneurship must also be included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#1: Traded three bred gilts to neighbor in exchange for 225 bushels of corn valued at $600. This is an example of “barter.” The $600 should be recorded in line 2c as a "Non-cash Current/Operating Expense-Feed".  The value of the gilts should also be recorded as operating income in line 1f (above)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Received 900 bushels of corn from dad in exchange for summer labor, estimated value of $2,400. The $2,400 should be recorded in line 2c as a “Non-cash Current/Operating Expense-Feed” and also in line 1g as “Value of Ag Labor Exchanged for Non-Cash Operating Expenses.”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#3: Received as a gift, half-ton high quality alfalfa hay for goats ration from brother, estimated value of $75. The $75 should be recorded in line 2c as a “non-cash operating expense -- feed” and also in Page 11, line 22c “Income other than earnings.”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entrepreneurships other than feed for livestock/poultry entrepreneurships.  It includes the cash expended for fertilizer, seed, chemicals, fuel, lubrication, hired labor, land rent, interest on money borrowed during the year and items such as veterinary and animal health, bedding, registration fees, and all other cash miscellaneous expenses incurred with a livestock/poultry, crop or forestry entrepreneurship. 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 expense category on Page 8, line 2a.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of expense items similar to those included as "cash operating expense-other" but was obtained through barter, exchange for labor or gifts and/or other non-cash means. Refer to examples provided under “Non-cash operating expense: feed.”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  </a:t>
          </a:r>
          <a:r>
            <a:rPr lang="en-US" cap="none" sz="1000" b="0" i="0" u="none" baseline="0">
              <a:solidFill>
                <a:srgbClr val="000000"/>
              </a:solidFill>
              <a:latin typeface="Arial"/>
              <a:ea typeface="Arial"/>
              <a:cs typeface="Arial"/>
            </a:rPr>
            <a:t>This represents the sum total of lines 2a+ 2b+ 2c+ 2d+2e.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 /OPERATING INCOME</a:t>
          </a:r>
          <a:r>
            <a:rPr lang="en-US" cap="none" sz="1000" b="0" i="0" u="none" baseline="0">
              <a:solidFill>
                <a:srgbClr val="000000"/>
              </a:solidFill>
              <a:latin typeface="Arial"/>
              <a:ea typeface="Arial"/>
              <a:cs typeface="Arial"/>
            </a:rPr>
            <a:t> (1h minus 2f)
</a:t>
          </a:r>
          <a:r>
            <a:rPr lang="en-US" cap="none" sz="1000" b="0" i="0" u="none" baseline="0">
              <a:solidFill>
                <a:srgbClr val="000000"/>
              </a:solidFill>
              <a:latin typeface="Arial"/>
              <a:ea typeface="Arial"/>
              <a:cs typeface="Arial"/>
            </a:rPr>
            <a:t>This is the difference between Total Current/Operating Income and Total Current/Operating Expenses. It is calculated by subtracting Total Current Operating Expenses line 2f, from Total Current/Operating Income line 1h.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the following:  all equipment; machinery; fixtures; dairy, draft, pleasure, and other breeding livestock; other depreciable property; and non-depreciable land should be included in capital transactions.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inventory is the value of all capital items, including non-depreciable land, as of December 31 of each calendar year. The ending value should be the depreciated book value of depreciable assets and the acquisition cost of land.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acquisition cost.  Increasing the value of land due to inflation will lead to an unrealistic earnings statement.
</a:t>
          </a:r>
          <a:r>
            <a:rPr lang="en-US" cap="none" sz="1000" b="1" i="0" u="none" baseline="0">
              <a:solidFill>
                <a:srgbClr val="0000FF"/>
              </a:solidFill>
              <a:latin typeface="Arial"/>
              <a:ea typeface="Arial"/>
              <a:cs typeface="Arial"/>
            </a:rPr>
            <a:t>Special Tip: </a:t>
          </a:r>
          <a:r>
            <a:rPr lang="en-US" cap="none" sz="1000" b="0" i="0" u="none" baseline="0">
              <a:solidFill>
                <a:srgbClr val="000000"/>
              </a:solidFill>
              <a:latin typeface="Arial"/>
              <a:ea typeface="Arial"/>
              <a:cs typeface="Arial"/>
            </a:rPr>
            <a:t>All machinery, buildings, fixtures and equipment values must be the remaining non-depreciated book value or acquisition cost minus depreciation.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 -- 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tractor; dairy, draft or breeding animals; loader; trailer; display case; truck; building or other similar asset is sold, not traded, the price received for the sale of the item, should be recorded here.  Only that percent of the item used in the SAE Program should be included.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A trailer that was used 25 percent of the time in the landscape nursery entrepreneurship and 75 percent for personal use was sold for $400. Only $100 (25 percent of $400) would be included as a capital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capital items, including non-depreciable land, as of January 1 of each calendar year. The closing value of one year should be the beginning value of the next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 (a + b minus c minus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lines 4a+4b minus line 4c minus line 4d.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 (3 + 4e)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Measures the extent to which a business generates a profit from the use of labor, management and capital. This is the money left over and available to compensate the operator(s) for their investment in capital, labor and management.  Return to Capital, Labor &amp; Management is the sum of Net Current/Operating Income, line 3 + line 4e, and Net Capital Transactions.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(5A + 5B + 5C + 5D + 5E + 5F + 5G + 5H)
</a:t>
          </a:r>
          <a:r>
            <a:rPr lang="en-US" cap="none" sz="1000" b="0" i="0" u="none" baseline="0">
              <a:solidFill>
                <a:srgbClr val="000000"/>
              </a:solidFill>
              <a:latin typeface="Arial"/>
              <a:ea typeface="Arial"/>
              <a:cs typeface="Arial"/>
            </a:rPr>
            <a:t>This represents the difference between “Total Income” and “Total Expense” from your entrepreneurship SAE.  This is the money left over and available to compensate you for your investment in capital, labor and management.   It is calculated by adding lines 5 column A through 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1" sqref="A1"/>
    </sheetView>
  </sheetViews>
  <sheetFormatPr defaultColWidth="9.140625" defaultRowHeight="12.75"/>
  <cols>
    <col min="1" max="1" width="6.28125" style="0" customWidth="1"/>
  </cols>
  <sheetData>
    <row r="1" ht="12.75">
      <c r="A1" s="614"/>
    </row>
    <row r="2" spans="1:12" ht="18">
      <c r="A2" s="820" t="s">
        <v>0</v>
      </c>
      <c r="B2" s="821"/>
      <c r="C2" s="821"/>
      <c r="D2" s="821"/>
      <c r="E2" s="821"/>
      <c r="F2" s="821"/>
      <c r="G2" s="821"/>
      <c r="H2" s="821"/>
      <c r="I2" s="821"/>
      <c r="J2" s="821"/>
      <c r="K2" s="822"/>
      <c r="L2" s="822"/>
    </row>
    <row r="3" spans="1:12" ht="18">
      <c r="A3" s="820" t="s">
        <v>688</v>
      </c>
      <c r="B3" s="820"/>
      <c r="C3" s="820"/>
      <c r="D3" s="820"/>
      <c r="E3" s="820"/>
      <c r="F3" s="820"/>
      <c r="G3" s="820"/>
      <c r="H3" s="820"/>
      <c r="I3" s="820"/>
      <c r="J3" s="820"/>
      <c r="K3" s="820"/>
      <c r="L3" s="822"/>
    </row>
    <row r="4" spans="1:12" ht="18">
      <c r="A4" s="820"/>
      <c r="B4" s="820"/>
      <c r="C4" s="820"/>
      <c r="D4" s="820"/>
      <c r="E4" s="820"/>
      <c r="F4" s="820"/>
      <c r="G4" s="820"/>
      <c r="H4" s="820"/>
      <c r="I4" s="820"/>
      <c r="J4" s="820"/>
      <c r="K4" s="820"/>
      <c r="L4" s="822"/>
    </row>
    <row r="5" spans="1:12" ht="18">
      <c r="A5" s="820"/>
      <c r="B5" s="823" t="s">
        <v>1</v>
      </c>
      <c r="C5" s="820"/>
      <c r="D5" s="820"/>
      <c r="E5" s="820"/>
      <c r="F5" s="820"/>
      <c r="G5" s="820"/>
      <c r="H5" s="820"/>
      <c r="I5" s="820"/>
      <c r="J5" s="820"/>
      <c r="K5" s="820"/>
      <c r="L5" s="822"/>
    </row>
    <row r="6" spans="1:12" ht="12.75">
      <c r="A6" s="822"/>
      <c r="B6" s="822"/>
      <c r="C6" s="822"/>
      <c r="D6" s="822"/>
      <c r="E6" s="822"/>
      <c r="F6" s="822"/>
      <c r="G6" s="822"/>
      <c r="H6" s="822"/>
      <c r="I6" s="822"/>
      <c r="J6" s="822"/>
      <c r="K6" s="822"/>
      <c r="L6" s="822"/>
    </row>
    <row r="7" spans="1:12" ht="15" customHeight="1">
      <c r="A7" s="824" t="s">
        <v>2</v>
      </c>
      <c r="B7" s="825" t="s">
        <v>3</v>
      </c>
      <c r="C7" s="825"/>
      <c r="D7" s="825"/>
      <c r="E7" s="825"/>
      <c r="F7" s="825"/>
      <c r="G7" s="825"/>
      <c r="H7" s="825"/>
      <c r="I7" s="825"/>
      <c r="J7" s="822"/>
      <c r="K7" s="822"/>
      <c r="L7" s="822"/>
    </row>
    <row r="8" spans="1:12" ht="15" customHeight="1">
      <c r="A8" s="824"/>
      <c r="B8" s="825"/>
      <c r="C8" s="825"/>
      <c r="D8" s="825"/>
      <c r="E8" s="825"/>
      <c r="F8" s="825"/>
      <c r="G8" s="825"/>
      <c r="H8" s="825"/>
      <c r="I8" s="825"/>
      <c r="J8" s="822"/>
      <c r="K8" s="822"/>
      <c r="L8" s="822"/>
    </row>
    <row r="9" spans="1:12" ht="15" customHeight="1">
      <c r="A9" s="826" t="s">
        <v>4</v>
      </c>
      <c r="B9" s="827" t="s">
        <v>596</v>
      </c>
      <c r="C9" s="828"/>
      <c r="D9" s="828"/>
      <c r="E9" s="828"/>
      <c r="F9" s="828"/>
      <c r="G9" s="828"/>
      <c r="H9" s="828"/>
      <c r="I9" s="828"/>
      <c r="J9" s="828"/>
      <c r="K9" s="828"/>
      <c r="L9" s="822"/>
    </row>
    <row r="10" spans="1:12" ht="15" customHeight="1">
      <c r="A10" s="826"/>
      <c r="B10" s="827"/>
      <c r="C10" s="828"/>
      <c r="D10" s="828"/>
      <c r="E10" s="828"/>
      <c r="F10" s="828"/>
      <c r="G10" s="828"/>
      <c r="H10" s="828"/>
      <c r="I10" s="828"/>
      <c r="J10" s="828"/>
      <c r="K10" s="828"/>
      <c r="L10" s="822"/>
    </row>
    <row r="11" spans="1:12" ht="15" customHeight="1">
      <c r="A11" s="824" t="s">
        <v>5</v>
      </c>
      <c r="B11" s="825" t="s">
        <v>597</v>
      </c>
      <c r="C11" s="822"/>
      <c r="D11" s="822"/>
      <c r="E11" s="822"/>
      <c r="F11" s="822"/>
      <c r="G11" s="822"/>
      <c r="H11" s="822"/>
      <c r="I11" s="822"/>
      <c r="J11" s="822"/>
      <c r="K11" s="822"/>
      <c r="L11" s="822"/>
    </row>
    <row r="12" spans="1:12" ht="15" customHeight="1">
      <c r="A12" s="824"/>
      <c r="B12" s="825"/>
      <c r="C12" s="822"/>
      <c r="D12" s="822"/>
      <c r="E12" s="822"/>
      <c r="F12" s="822"/>
      <c r="G12" s="822"/>
      <c r="H12" s="822"/>
      <c r="I12" s="822"/>
      <c r="J12" s="822"/>
      <c r="K12" s="822"/>
      <c r="L12" s="822"/>
    </row>
    <row r="13" spans="1:12" ht="15" customHeight="1">
      <c r="A13" s="824" t="s">
        <v>6</v>
      </c>
      <c r="B13" s="868" t="s">
        <v>7</v>
      </c>
      <c r="C13" s="822"/>
      <c r="D13" s="822"/>
      <c r="E13" s="822"/>
      <c r="F13" s="822"/>
      <c r="G13" s="822"/>
      <c r="H13" s="822"/>
      <c r="I13" s="822"/>
      <c r="J13" s="822"/>
      <c r="K13" s="822"/>
      <c r="L13" s="822"/>
    </row>
    <row r="14" spans="1:12" ht="15" customHeight="1">
      <c r="A14" s="824"/>
      <c r="B14" s="868" t="s">
        <v>8</v>
      </c>
      <c r="C14" s="822"/>
      <c r="D14" s="822"/>
      <c r="E14" s="822"/>
      <c r="F14" s="822"/>
      <c r="G14" s="822"/>
      <c r="H14" s="822"/>
      <c r="I14" s="822"/>
      <c r="J14" s="822"/>
      <c r="K14" s="822"/>
      <c r="L14" s="822"/>
    </row>
    <row r="15" spans="1:12" ht="15" customHeight="1">
      <c r="A15" s="824"/>
      <c r="B15" s="822"/>
      <c r="C15" s="822"/>
      <c r="D15" s="822"/>
      <c r="E15" s="822"/>
      <c r="F15" s="822"/>
      <c r="G15" s="822"/>
      <c r="H15" s="822"/>
      <c r="I15" s="822"/>
      <c r="J15" s="822"/>
      <c r="K15" s="822"/>
      <c r="L15" s="822"/>
    </row>
    <row r="16" spans="1:12" ht="15" customHeight="1">
      <c r="A16" s="824" t="s">
        <v>9</v>
      </c>
      <c r="B16" s="825" t="s">
        <v>10</v>
      </c>
      <c r="C16" s="825"/>
      <c r="D16" s="825"/>
      <c r="E16" s="825"/>
      <c r="F16" s="825"/>
      <c r="G16" s="825"/>
      <c r="H16" s="825"/>
      <c r="I16" s="825"/>
      <c r="J16" s="822"/>
      <c r="K16" s="822"/>
      <c r="L16" s="822"/>
    </row>
    <row r="17" spans="1:12" ht="15" customHeight="1">
      <c r="A17" s="824"/>
      <c r="B17" s="825"/>
      <c r="C17" s="825"/>
      <c r="D17" s="825"/>
      <c r="E17" s="825"/>
      <c r="F17" s="825"/>
      <c r="G17" s="825"/>
      <c r="H17" s="825"/>
      <c r="I17" s="825"/>
      <c r="J17" s="822"/>
      <c r="K17" s="822"/>
      <c r="L17" s="822"/>
    </row>
    <row r="18" spans="1:12" ht="15">
      <c r="A18" s="824" t="s">
        <v>11</v>
      </c>
      <c r="B18" s="825" t="s">
        <v>12</v>
      </c>
      <c r="C18" s="825"/>
      <c r="D18" s="825"/>
      <c r="E18" s="825"/>
      <c r="F18" s="825"/>
      <c r="G18" s="825"/>
      <c r="H18" s="825"/>
      <c r="I18" s="825"/>
      <c r="J18" s="822"/>
      <c r="K18" s="822"/>
      <c r="L18" s="822"/>
    </row>
    <row r="19" spans="1:12" ht="15">
      <c r="A19" s="824"/>
      <c r="B19" s="825"/>
      <c r="C19" s="825"/>
      <c r="D19" s="825"/>
      <c r="E19" s="825"/>
      <c r="F19" s="825"/>
      <c r="G19" s="825"/>
      <c r="H19" s="825"/>
      <c r="I19" s="825"/>
      <c r="J19" s="822"/>
      <c r="K19" s="822"/>
      <c r="L19" s="822"/>
    </row>
    <row r="20" spans="1:12" ht="15.75">
      <c r="A20" s="824" t="s">
        <v>13</v>
      </c>
      <c r="B20" s="825" t="s">
        <v>14</v>
      </c>
      <c r="C20" s="825"/>
      <c r="D20" s="825"/>
      <c r="E20" s="825"/>
      <c r="F20" s="825"/>
      <c r="G20" s="825"/>
      <c r="H20" s="825"/>
      <c r="I20" s="825"/>
      <c r="J20" s="822"/>
      <c r="K20" s="822"/>
      <c r="L20" s="822"/>
    </row>
    <row r="21" spans="1:12" ht="15">
      <c r="A21" s="824"/>
      <c r="B21" s="825" t="s">
        <v>671</v>
      </c>
      <c r="C21" s="825"/>
      <c r="D21" s="825"/>
      <c r="E21" s="825"/>
      <c r="F21" s="825"/>
      <c r="G21" s="825"/>
      <c r="H21" s="825"/>
      <c r="I21" s="825"/>
      <c r="J21" s="822"/>
      <c r="K21" s="822"/>
      <c r="L21" s="822"/>
    </row>
    <row r="22" spans="1:12" ht="15">
      <c r="A22" s="824"/>
      <c r="B22" s="825"/>
      <c r="C22" s="825"/>
      <c r="D22" s="825"/>
      <c r="E22" s="825"/>
      <c r="F22" s="825"/>
      <c r="G22" s="825"/>
      <c r="H22" s="825"/>
      <c r="I22" s="825"/>
      <c r="J22" s="822"/>
      <c r="K22" s="822"/>
      <c r="L22" s="822"/>
    </row>
    <row r="23" spans="1:12" ht="15.75">
      <c r="A23" s="824" t="s">
        <v>15</v>
      </c>
      <c r="B23" s="825" t="s">
        <v>16</v>
      </c>
      <c r="C23" s="825"/>
      <c r="D23" s="825"/>
      <c r="E23" s="825"/>
      <c r="F23" s="825"/>
      <c r="G23" s="825"/>
      <c r="H23" s="825"/>
      <c r="I23" s="825"/>
      <c r="J23" s="822"/>
      <c r="K23" s="822"/>
      <c r="L23" s="822"/>
    </row>
    <row r="24" spans="1:12" ht="15">
      <c r="A24" s="824"/>
      <c r="B24" s="825"/>
      <c r="C24" s="825"/>
      <c r="D24" s="825"/>
      <c r="E24" s="825"/>
      <c r="F24" s="825"/>
      <c r="G24" s="825"/>
      <c r="H24" s="825"/>
      <c r="I24" s="825"/>
      <c r="J24" s="822"/>
      <c r="K24" s="822"/>
      <c r="L24" s="822"/>
    </row>
    <row r="25" spans="1:12" ht="15">
      <c r="A25" s="824" t="s">
        <v>17</v>
      </c>
      <c r="B25" s="825" t="s">
        <v>18</v>
      </c>
      <c r="C25" s="825"/>
      <c r="D25" s="825"/>
      <c r="E25" s="825"/>
      <c r="F25" s="825"/>
      <c r="G25" s="825"/>
      <c r="H25" s="825"/>
      <c r="I25" s="825"/>
      <c r="J25" s="822"/>
      <c r="K25" s="822"/>
      <c r="L25" s="822"/>
    </row>
    <row r="26" spans="1:12" ht="15">
      <c r="A26" s="824"/>
      <c r="B26" s="825"/>
      <c r="C26" s="825"/>
      <c r="D26" s="825"/>
      <c r="E26" s="825"/>
      <c r="F26" s="825"/>
      <c r="G26" s="825"/>
      <c r="H26" s="825"/>
      <c r="I26" s="825"/>
      <c r="J26" s="822"/>
      <c r="K26" s="822"/>
      <c r="L26" s="822"/>
    </row>
    <row r="27" spans="1:12" ht="15">
      <c r="A27" s="824" t="s">
        <v>19</v>
      </c>
      <c r="B27" s="825" t="s">
        <v>20</v>
      </c>
      <c r="C27" s="825"/>
      <c r="D27" s="825"/>
      <c r="E27" s="825"/>
      <c r="F27" s="825"/>
      <c r="G27" s="825"/>
      <c r="H27" s="825"/>
      <c r="I27" s="825"/>
      <c r="J27" s="822"/>
      <c r="K27" s="822"/>
      <c r="L27" s="822"/>
    </row>
    <row r="28" spans="1:12" ht="15">
      <c r="A28" s="824"/>
      <c r="B28" s="825"/>
      <c r="C28" s="825"/>
      <c r="D28" s="825"/>
      <c r="E28" s="825"/>
      <c r="F28" s="825"/>
      <c r="G28" s="825"/>
      <c r="H28" s="825"/>
      <c r="I28" s="825"/>
      <c r="J28" s="822"/>
      <c r="K28" s="822"/>
      <c r="L28" s="822"/>
    </row>
    <row r="29" spans="1:12" ht="15.75">
      <c r="A29" s="824" t="s">
        <v>405</v>
      </c>
      <c r="B29" s="825" t="s">
        <v>700</v>
      </c>
      <c r="C29" s="825"/>
      <c r="D29" s="825"/>
      <c r="E29" s="825"/>
      <c r="F29" s="825"/>
      <c r="G29" s="825"/>
      <c r="H29" s="825"/>
      <c r="I29" s="825"/>
      <c r="J29" s="822"/>
      <c r="K29" s="822"/>
      <c r="L29" s="822"/>
    </row>
    <row r="30" spans="1:12" ht="15">
      <c r="A30" s="824"/>
      <c r="B30" s="825" t="s">
        <v>702</v>
      </c>
      <c r="C30" s="825"/>
      <c r="D30" s="825"/>
      <c r="E30" s="825"/>
      <c r="F30" s="825"/>
      <c r="G30" s="825"/>
      <c r="H30" s="825"/>
      <c r="I30" s="825"/>
      <c r="J30" s="822"/>
      <c r="K30" s="822"/>
      <c r="L30" s="822"/>
    </row>
    <row r="31" spans="1:12" ht="15">
      <c r="A31" s="824"/>
      <c r="B31" s="869" t="s">
        <v>701</v>
      </c>
      <c r="C31" s="825"/>
      <c r="D31" s="825"/>
      <c r="E31" s="825"/>
      <c r="F31" s="825"/>
      <c r="G31" s="825"/>
      <c r="H31" s="825"/>
      <c r="I31" s="825"/>
      <c r="J31" s="822"/>
      <c r="K31" s="822"/>
      <c r="L31" s="822"/>
    </row>
    <row r="32" spans="1:12" ht="15">
      <c r="A32" s="822"/>
      <c r="B32" s="869" t="s">
        <v>598</v>
      </c>
      <c r="C32" s="822"/>
      <c r="D32" s="822"/>
      <c r="E32" s="822"/>
      <c r="F32" s="822"/>
      <c r="G32" s="822"/>
      <c r="H32" s="822"/>
      <c r="I32" s="822"/>
      <c r="J32" s="822"/>
      <c r="K32" s="822"/>
      <c r="L32" s="822"/>
    </row>
    <row r="34" ht="12.75">
      <c r="F34" s="614"/>
    </row>
    <row r="35" ht="15">
      <c r="A35" s="161"/>
    </row>
    <row r="36" spans="2:3" ht="14.25">
      <c r="B36" s="252"/>
      <c r="C36" s="252"/>
    </row>
    <row r="37" spans="2:3" ht="14.25">
      <c r="B37" s="252"/>
      <c r="C37" s="252"/>
    </row>
    <row r="38" spans="2:3" ht="14.25">
      <c r="B38" s="252"/>
      <c r="C38" s="252"/>
    </row>
    <row r="39" spans="2:3" ht="14.25">
      <c r="B39" s="252"/>
      <c r="C39" s="252"/>
    </row>
    <row r="40" spans="2:5" ht="14.25">
      <c r="B40" s="252"/>
      <c r="C40" s="252"/>
      <c r="E40" s="252"/>
    </row>
    <row r="41" spans="2:3" ht="14.25">
      <c r="B41" s="252"/>
      <c r="C41" s="252"/>
    </row>
    <row r="42" spans="2:3" ht="14.25">
      <c r="B42" s="252"/>
      <c r="C42" s="252"/>
    </row>
    <row r="43" spans="2:3" ht="6.75" customHeight="1">
      <c r="B43" s="252"/>
      <c r="C43" s="252"/>
    </row>
    <row r="44" spans="2:3" ht="14.25">
      <c r="B44" s="252"/>
      <c r="C44" s="252"/>
    </row>
    <row r="45" spans="2:3" ht="14.25">
      <c r="B45" s="252"/>
      <c r="C45" s="252"/>
    </row>
    <row r="46" spans="2:3" ht="14.25">
      <c r="B46" s="252"/>
      <c r="C46" s="680"/>
    </row>
    <row r="47" spans="2:3" ht="14.25">
      <c r="B47" s="252"/>
      <c r="C47" s="252"/>
    </row>
    <row r="48" spans="2:3" ht="14.25">
      <c r="B48" s="252"/>
      <c r="C48" s="252"/>
    </row>
    <row r="49" spans="2:3" ht="14.25">
      <c r="B49" s="252"/>
      <c r="C49" s="252"/>
    </row>
    <row r="50" spans="2:3" ht="14.25">
      <c r="B50" s="252"/>
      <c r="C50" s="252"/>
    </row>
    <row r="51" spans="2:3" ht="14.25">
      <c r="B51" s="252"/>
      <c r="C51" s="252"/>
    </row>
  </sheetData>
  <sheetProtection password="F189" sheet="1" objects="1" scenarios="1"/>
  <printOptions/>
  <pageMargins left="0.5" right="0.5" top="0.75" bottom="0.5" header="0.5" footer="0.5"/>
  <pageSetup fitToHeight="1" fitToWidth="1" horizontalDpi="300" verticalDpi="300" orientation="portrait" scale="91" r:id="rId1"/>
</worksheet>
</file>

<file path=xl/worksheets/sheet10.xml><?xml version="1.0" encoding="utf-8"?>
<worksheet xmlns="http://schemas.openxmlformats.org/spreadsheetml/2006/main" xmlns:r="http://schemas.openxmlformats.org/officeDocument/2006/relationships">
  <dimension ref="A5:BA77"/>
  <sheetViews>
    <sheetView showGridLines="0" zoomScalePageLayoutView="0" workbookViewId="0" topLeftCell="A1">
      <pane xSplit="3" ySplit="15" topLeftCell="D16" activePane="bottomRight" state="frozen"/>
      <selection pane="topLeft" activeCell="A1" sqref="A1"/>
      <selection pane="topRight" activeCell="D1" sqref="D1"/>
      <selection pane="bottomLeft" activeCell="A8" sqref="A8"/>
      <selection pane="bottomRight" activeCell="D15" sqref="D15"/>
    </sheetView>
  </sheetViews>
  <sheetFormatPr defaultColWidth="9.140625" defaultRowHeight="12.75"/>
  <cols>
    <col min="1" max="1" width="2.421875" style="0" customWidth="1"/>
    <col min="2" max="2" width="2.28125" style="0" customWidth="1"/>
    <col min="3" max="3" width="40.7109375" style="173" customWidth="1"/>
    <col min="4" max="11" width="12.421875" style="0" customWidth="1"/>
    <col min="12" max="12" width="9.140625" style="0" hidden="1" customWidth="1"/>
    <col min="13" max="13" width="10.57421875" style="0" hidden="1" customWidth="1"/>
    <col min="14" max="14" width="12.7109375" style="0" hidden="1" customWidth="1"/>
    <col min="15" max="15" width="11.28125" style="0" hidden="1" customWidth="1"/>
    <col min="16" max="17" width="9.140625" style="0" hidden="1" customWidth="1"/>
    <col min="18" max="18" width="19.421875" style="0" hidden="1" customWidth="1"/>
    <col min="19" max="20" width="9.140625" style="0" hidden="1" customWidth="1"/>
    <col min="21" max="21" width="11.28125" style="0" hidden="1" customWidth="1"/>
    <col min="22" max="27" width="9.140625" style="0" hidden="1" customWidth="1"/>
    <col min="28" max="28" width="0" style="0" hidden="1" customWidth="1"/>
  </cols>
  <sheetData>
    <row r="1" ht="10.5" customHeight="1"/>
    <row r="2" ht="10.5" customHeight="1"/>
    <row r="3" ht="10.5" customHeight="1"/>
    <row r="4" ht="10.5" customHeight="1"/>
    <row r="5" ht="10.5" customHeight="1">
      <c r="N5" t="str">
        <f>IF($N$11=8,$N$6,IF($N$11=7,IF($M$22=0,$O$13,$N$6),$N$6))</f>
        <v>Place a X in a cell to the right above your last year!</v>
      </c>
    </row>
    <row r="6" ht="10.5" customHeight="1" thickBot="1">
      <c r="N6" s="800" t="s">
        <v>259</v>
      </c>
    </row>
    <row r="7" ht="10.5" customHeight="1"/>
    <row r="8" ht="10.5" customHeight="1"/>
    <row r="9" spans="1:13" ht="15.75" customHeight="1">
      <c r="A9" s="179" t="s">
        <v>260</v>
      </c>
      <c r="B9" s="179"/>
      <c r="C9" s="234"/>
      <c r="G9" s="163" t="str">
        <f>K9</f>
        <v>(candidate's share only)</v>
      </c>
      <c r="H9" t="s">
        <v>261</v>
      </c>
      <c r="K9" s="358" t="s">
        <v>157</v>
      </c>
      <c r="M9" s="417" t="s">
        <v>262</v>
      </c>
    </row>
    <row r="10" spans="1:14" ht="15.75" customHeight="1">
      <c r="A10" s="179" t="s">
        <v>263</v>
      </c>
      <c r="B10" s="179"/>
      <c r="C10" s="234"/>
      <c r="M10" t="s">
        <v>22</v>
      </c>
      <c r="N10" t="str">
        <f>IF(N11=8,M9,IF(N11=7,IF(M22=0,M10,M9),M9))</f>
        <v>1st - PLACE AN "X" IN THE CELL ABOVE YOUR LAST YEAR OF RECORDS!</v>
      </c>
    </row>
    <row r="11" spans="1:14" ht="15.75" customHeight="1">
      <c r="A11" s="179" t="s">
        <v>264</v>
      </c>
      <c r="B11" s="179"/>
      <c r="C11" s="234"/>
      <c r="G11" s="163"/>
      <c r="N11">
        <f>COUNTBLANK(D14:K14)</f>
        <v>8</v>
      </c>
    </row>
    <row r="12" spans="1:15" ht="3.75" customHeight="1">
      <c r="A12" s="179"/>
      <c r="B12" s="179"/>
      <c r="L12" s="219"/>
      <c r="N12" t="str">
        <f>IF($N$11=8,$O$12,IF($N$11=7,IF($M$22=0,$O$13,$O$12),$O$12))</f>
        <v>ERROR! - "X" Missing, Two X's or Wrong Year!</v>
      </c>
      <c r="O12" t="s">
        <v>265</v>
      </c>
    </row>
    <row r="13" spans="1:15" ht="18" customHeight="1">
      <c r="A13" s="417"/>
      <c r="B13" s="417"/>
      <c r="C13" s="417"/>
      <c r="D13" s="417"/>
      <c r="E13" s="749"/>
      <c r="F13" s="417"/>
      <c r="G13" s="431" t="str">
        <f>N10</f>
        <v>1st - PLACE AN "X" IN THE CELL ABOVE YOUR LAST YEAR OF RECORDS!</v>
      </c>
      <c r="H13" s="749"/>
      <c r="I13" s="417"/>
      <c r="J13" s="417"/>
      <c r="K13" s="431"/>
      <c r="L13" s="219"/>
      <c r="M13">
        <v>0</v>
      </c>
      <c r="N13">
        <f>IF(COUNTBLANK(D14:K14)=8,0,IF((COUNTBLANK(D14:K14)=7),0,1))</f>
        <v>0</v>
      </c>
      <c r="O13" s="238" t="s">
        <v>22</v>
      </c>
    </row>
    <row r="14" spans="1:11" ht="26.25" customHeight="1" thickBot="1">
      <c r="A14" s="800" t="str">
        <f>N5</f>
        <v>Place a X in a cell to the right above your last year!</v>
      </c>
      <c r="B14" s="798"/>
      <c r="C14" s="799"/>
      <c r="D14" s="422"/>
      <c r="E14" s="423"/>
      <c r="F14" s="422"/>
      <c r="G14" s="423"/>
      <c r="H14" s="422"/>
      <c r="I14" s="423"/>
      <c r="J14" s="424"/>
      <c r="K14" s="422"/>
    </row>
    <row r="15" spans="1:25" ht="22.5" customHeight="1" thickBot="1">
      <c r="A15" s="220" t="s">
        <v>158</v>
      </c>
      <c r="B15" s="221"/>
      <c r="C15" s="222"/>
      <c r="D15" s="440">
        <f>'Page 2'!$C$19</f>
        <v>0</v>
      </c>
      <c r="E15" s="441">
        <f aca="true" t="shared" si="0" ref="E15:K15">D15+1</f>
        <v>1</v>
      </c>
      <c r="F15" s="440">
        <f t="shared" si="0"/>
        <v>2</v>
      </c>
      <c r="G15" s="441">
        <f t="shared" si="0"/>
        <v>3</v>
      </c>
      <c r="H15" s="442">
        <f t="shared" si="0"/>
        <v>4</v>
      </c>
      <c r="I15" s="443">
        <f t="shared" si="0"/>
        <v>5</v>
      </c>
      <c r="J15" s="444">
        <f t="shared" si="0"/>
        <v>6</v>
      </c>
      <c r="K15" s="445">
        <f t="shared" si="0"/>
        <v>7</v>
      </c>
      <c r="M15" s="236">
        <f>IF(D$14="x",IF($N15=0,$M$13,1),0)</f>
        <v>0</v>
      </c>
      <c r="N15" s="235">
        <f>O15+P15+Q15+R15+S15+T15+U15</f>
        <v>0</v>
      </c>
      <c r="O15" s="235">
        <f aca="true" t="shared" si="1" ref="O15:O20">$K$19+$K$24+$K$32+$K$33+$K$41+$K$44</f>
        <v>0</v>
      </c>
      <c r="P15" s="235">
        <f aca="true" t="shared" si="2" ref="P15:P20">$J$19+$J$24+$J$32+$J$33+$J$41+$J$44</f>
        <v>0</v>
      </c>
      <c r="Q15" s="235">
        <f>$I$19+$I$24+$I$32+$I$33+$I$41+$I$44</f>
        <v>0</v>
      </c>
      <c r="R15" s="235">
        <f>$H$19+$H$24+$H$32+$H$33+$H$41+$H$44</f>
        <v>0</v>
      </c>
      <c r="S15" s="235">
        <f>$G$19+$G$24+$G$32+$G$33+$G$41+$G$44</f>
        <v>0</v>
      </c>
      <c r="T15" s="235">
        <f>$F$19+$F$24+$F$32+$F$33+$F$41+$F$44</f>
        <v>0</v>
      </c>
      <c r="U15" s="235">
        <f>$E$19+$E$24+$E$32+$E$33+$E$41+$E$44</f>
        <v>0</v>
      </c>
      <c r="Y15" s="235">
        <f>($K$18-$J$17)+($J$18-$I$17)+($I$18-$H$17)+($H$18-$G$17)+($G$18-$F$17)+($F$18-$E$17)+($E$18-$D$17)</f>
        <v>0</v>
      </c>
    </row>
    <row r="16" spans="1:20" ht="21" customHeight="1">
      <c r="A16" s="362" t="s">
        <v>266</v>
      </c>
      <c r="B16" s="369"/>
      <c r="C16" s="363"/>
      <c r="D16" s="684" t="str">
        <f>N12</f>
        <v>ERROR! - "X" Missing, Two X's or Wrong Year!</v>
      </c>
      <c r="E16" s="394"/>
      <c r="F16" s="394"/>
      <c r="G16" s="395"/>
      <c r="H16" s="792" t="str">
        <f>N12</f>
        <v>ERROR! - "X" Missing, Two X's or Wrong Year!</v>
      </c>
      <c r="I16" s="396"/>
      <c r="J16" s="397"/>
      <c r="K16" s="398"/>
      <c r="M16" s="236">
        <f>IF(E$14="x",IF($N16=0,$M$13,1),0)</f>
        <v>0</v>
      </c>
      <c r="N16" s="235">
        <f>SUM(F19:K19)</f>
        <v>0</v>
      </c>
      <c r="O16" s="235">
        <f t="shared" si="1"/>
        <v>0</v>
      </c>
      <c r="P16" s="235">
        <f t="shared" si="2"/>
        <v>0</v>
      </c>
      <c r="Q16" s="235">
        <f>$I$19+$I$24+$I$32+$I$33+$I$41+$I$44</f>
        <v>0</v>
      </c>
      <c r="R16" s="235">
        <f>$H$19+$H$24+$H$32+$H$33+$H$41+$H$44</f>
        <v>0</v>
      </c>
      <c r="S16" s="235">
        <f>$G$19+$G$24+$G$32+$G$33+$G$41+$G$44</f>
        <v>0</v>
      </c>
      <c r="T16" s="235">
        <f>$F$19+$F$24+$F$32+$F$33+$F$41+$F$44</f>
        <v>0</v>
      </c>
    </row>
    <row r="17" spans="1:26" ht="17.25" customHeight="1">
      <c r="A17" s="370"/>
      <c r="B17" s="256" t="s">
        <v>267</v>
      </c>
      <c r="C17" s="364" t="s">
        <v>268</v>
      </c>
      <c r="D17" s="412"/>
      <c r="E17" s="399"/>
      <c r="F17" s="399"/>
      <c r="G17" s="399"/>
      <c r="H17" s="399"/>
      <c r="I17" s="399"/>
      <c r="J17" s="399"/>
      <c r="K17" s="415"/>
      <c r="L17" s="235">
        <f>SUM(E17:K17)</f>
        <v>0</v>
      </c>
      <c r="M17" s="236">
        <f>IF(F$14="x",IF($N17=0,$M$13,1),0)</f>
        <v>0</v>
      </c>
      <c r="N17" s="235">
        <f>O17+P17+Q17+R17+S17</f>
        <v>0</v>
      </c>
      <c r="O17" s="235">
        <f t="shared" si="1"/>
        <v>0</v>
      </c>
      <c r="P17" s="235">
        <f t="shared" si="2"/>
        <v>0</v>
      </c>
      <c r="Q17" s="235">
        <f>$I$19+$I$24+$I$32+$I$33+$I$41+$I$44</f>
        <v>0</v>
      </c>
      <c r="R17" s="235">
        <f>$H$19+$H$24+$H$32+$H$33+$H$41+$H$44</f>
        <v>0</v>
      </c>
      <c r="S17" s="235">
        <f>$G$19+$G$24+$G$32+$G$33+$G$41+$G$44</f>
        <v>0</v>
      </c>
      <c r="V17" s="227">
        <f>IF($K$14="x",$K17,IF($J$14="x",$J17,IF($I$14="x",$I17,IF($H$14="x",$H17,IF($G$14="x",$G17,IF($F$14="x",$F17,IF($E$14="x",$E17,0)))))))</f>
        <v>0</v>
      </c>
      <c r="X17" t="s">
        <v>269</v>
      </c>
      <c r="Y17" s="235">
        <f>($K$18-$J$17)+($J$18-$I$17)+($I$18-$H$17)+($G$18-$F$17)+($F$18-$E$17)+($E$18-$D$17)</f>
        <v>0</v>
      </c>
      <c r="Z17" s="235">
        <f>IF(K14="X",Y17,IF(J14="X",Y18,IF(I14="X",Y19,IF(H14="X",Y20,IF(G14="X",Y21,IF(F14="X",Y22,IF(E14="X",Y23,)))))))</f>
        <v>0</v>
      </c>
    </row>
    <row r="18" spans="1:25" ht="17.25" customHeight="1" thickBot="1">
      <c r="A18" s="371"/>
      <c r="B18" s="372" t="s">
        <v>270</v>
      </c>
      <c r="C18" s="365" t="s">
        <v>271</v>
      </c>
      <c r="D18" s="399"/>
      <c r="E18" s="401">
        <f>IF(E$14="x",D$17,IF(D$14="x",0,D$17))</f>
        <v>0</v>
      </c>
      <c r="F18" s="401">
        <f>IF(F$14="x",E$17,IF(E$14="x",0,IF(D$14="x",0,E$17)))</f>
        <v>0</v>
      </c>
      <c r="G18" s="401">
        <f>IF(G$14="x",F$17,IF(F$14="x",0,IF(E$14="x",0,IF(D$14="x",0,F$17))))</f>
        <v>0</v>
      </c>
      <c r="H18" s="401">
        <f>IF(H$14="x",G$17,IF(G$14="x",0,IF(F$14="x",0,IF(E$14="x",0,IF(D$14="x",0,IF(C14="x",0,G$17))))))</f>
        <v>0</v>
      </c>
      <c r="I18" s="401">
        <f>IF(I$14="x",H$17,IF(H$14="x",0,IF(G$14="x",0,IF(F$14="x",0,IF(E$14="x",0,IF(D$14="x",0,H$17))))))</f>
        <v>0</v>
      </c>
      <c r="J18" s="401">
        <f>IF(J$14="x",I$17,IF(I$14="x",0,IF(H$14="x",0,IF(G$14="x",0,IF(F$14="x",0,IF(E$14="x",0,IF(D$14="x",0,I$17)))))))</f>
        <v>0</v>
      </c>
      <c r="K18" s="667">
        <f>IF(K$14="x",J$17,IF(J$14="x",0,IF(I$14="x",0,IF(H$14="x",0,IF(G$14="x",0,IF(F$14="x",0,IF(E$14="x",0,J$17)))))))</f>
        <v>0</v>
      </c>
      <c r="L18" s="235">
        <f>SUM(E18:K18)</f>
        <v>0</v>
      </c>
      <c r="M18" s="236">
        <f>IF(G$14="x",IF($N18=0,$M$13,1),0)</f>
        <v>0</v>
      </c>
      <c r="N18" s="235">
        <f>O18+P18+Q18+R18</f>
        <v>0</v>
      </c>
      <c r="O18" s="235">
        <f t="shared" si="1"/>
        <v>0</v>
      </c>
      <c r="P18" s="235">
        <f t="shared" si="2"/>
        <v>0</v>
      </c>
      <c r="Q18" s="235">
        <f>$I$19+$I$24+$I$32+$I$33+$I$41+$I$44</f>
        <v>0</v>
      </c>
      <c r="R18" s="235">
        <f>$H$19+$H$24+$H$32+$H$33+$H$41+$H$44</f>
        <v>0</v>
      </c>
      <c r="X18" t="s">
        <v>272</v>
      </c>
      <c r="Y18" s="235">
        <f>+($J$18-$I$17)+($I$18-$H$17)+($H$18-$G$17)+($G$18-$F$17)+($F$18-$E$17)+($E$18-$D$17)+K17</f>
        <v>0</v>
      </c>
    </row>
    <row r="19" spans="1:25" ht="17.25" customHeight="1" thickBot="1">
      <c r="A19" s="373"/>
      <c r="B19" s="374" t="s">
        <v>273</v>
      </c>
      <c r="C19" s="366" t="s">
        <v>274</v>
      </c>
      <c r="D19" s="402">
        <f aca="true" t="shared" si="3" ref="D19:K19">D17-D18</f>
        <v>0</v>
      </c>
      <c r="E19" s="402">
        <f t="shared" si="3"/>
        <v>0</v>
      </c>
      <c r="F19" s="402">
        <f t="shared" si="3"/>
        <v>0</v>
      </c>
      <c r="G19" s="402">
        <f t="shared" si="3"/>
        <v>0</v>
      </c>
      <c r="H19" s="402">
        <f t="shared" si="3"/>
        <v>0</v>
      </c>
      <c r="I19" s="402">
        <f t="shared" si="3"/>
        <v>0</v>
      </c>
      <c r="J19" s="402">
        <f t="shared" si="3"/>
        <v>0</v>
      </c>
      <c r="K19" s="668">
        <f t="shared" si="3"/>
        <v>0</v>
      </c>
      <c r="M19" s="236">
        <f>IF(H$14="x",IF($N19=0,$M$13,1),0)</f>
        <v>0</v>
      </c>
      <c r="N19" s="235">
        <f>O19+P19+Q19</f>
        <v>0</v>
      </c>
      <c r="O19" s="235">
        <f t="shared" si="1"/>
        <v>0</v>
      </c>
      <c r="P19" s="235">
        <f t="shared" si="2"/>
        <v>0</v>
      </c>
      <c r="Q19" s="235">
        <f>$I$19+$I$24+$I$32+$I$33+$I$41+$I$44</f>
        <v>0</v>
      </c>
      <c r="X19" t="s">
        <v>275</v>
      </c>
      <c r="Y19" s="235">
        <f>($K$18-$J$17)+($I$18-$H$17)+($H$18-$G$17)+($G$18-$F$17)+($F$18-$E$17)+($E$18-$D$17)</f>
        <v>0</v>
      </c>
    </row>
    <row r="20" spans="1:25" ht="17.25" customHeight="1">
      <c r="A20" s="375"/>
      <c r="B20" s="376" t="s">
        <v>276</v>
      </c>
      <c r="C20" s="367" t="s">
        <v>277</v>
      </c>
      <c r="D20" s="403"/>
      <c r="E20" s="359"/>
      <c r="F20" s="403"/>
      <c r="G20" s="359"/>
      <c r="H20" s="403"/>
      <c r="I20" s="359"/>
      <c r="J20" s="404"/>
      <c r="K20" s="405"/>
      <c r="M20" s="236">
        <f>IF(I$14="x",IF($N20=0,$M$13,1),0)</f>
        <v>0</v>
      </c>
      <c r="N20" s="235">
        <f>O20+P20</f>
        <v>0</v>
      </c>
      <c r="O20" s="235">
        <f t="shared" si="1"/>
        <v>0</v>
      </c>
      <c r="P20" s="235">
        <f t="shared" si="2"/>
        <v>0</v>
      </c>
      <c r="X20" t="s">
        <v>278</v>
      </c>
      <c r="Y20" s="235">
        <f>($K$18-$J$17)+($J$18-$I$17)+($H$18-$G$17)+($G$18-$F$17)+($F$18-$E$17)+($E$18-$D$17)</f>
        <v>0</v>
      </c>
    </row>
    <row r="21" spans="1:25" ht="17.25" customHeight="1">
      <c r="A21" s="377"/>
      <c r="B21" s="378" t="s">
        <v>279</v>
      </c>
      <c r="C21" s="368" t="s">
        <v>280</v>
      </c>
      <c r="D21" s="403"/>
      <c r="E21" s="359"/>
      <c r="F21" s="403"/>
      <c r="G21" s="359"/>
      <c r="H21" s="403"/>
      <c r="I21" s="359"/>
      <c r="J21" s="404"/>
      <c r="K21" s="405"/>
      <c r="M21" s="236">
        <f>IF(J$14="x",IF($N21=0,$M$13,1),0)</f>
        <v>0</v>
      </c>
      <c r="N21" s="235">
        <f>K19+K24+K32+K33+K41+K44</f>
        <v>0</v>
      </c>
      <c r="X21" t="s">
        <v>281</v>
      </c>
      <c r="Y21" s="235">
        <f>($K$18-$J$17)+($J$18-$I$17)+($I$18-$H$17)+($G$18-$F$17)+($F$18-$E$17)+($E$18-$D$17)</f>
        <v>0</v>
      </c>
    </row>
    <row r="22" spans="1:25" ht="17.25" customHeight="1">
      <c r="A22" s="377"/>
      <c r="B22" s="378" t="s">
        <v>282</v>
      </c>
      <c r="C22" s="368" t="s">
        <v>283</v>
      </c>
      <c r="D22" s="403"/>
      <c r="E22" s="359"/>
      <c r="F22" s="403"/>
      <c r="G22" s="359"/>
      <c r="H22" s="403"/>
      <c r="I22" s="359"/>
      <c r="J22" s="404"/>
      <c r="K22" s="405"/>
      <c r="L22" s="235">
        <f>SUM(D22:K22)</f>
        <v>0</v>
      </c>
      <c r="M22" s="237">
        <f>SUM(M15:M21)</f>
        <v>0</v>
      </c>
      <c r="N22" t="str">
        <f>IF(N13+M22=0,O13,M14)</f>
        <v> </v>
      </c>
      <c r="X22" t="s">
        <v>284</v>
      </c>
      <c r="Y22" s="235">
        <f>($K$18-$J$17)+($J$18-$I$17)+($I$18-$H$17)+($H$18-$G$17)+($F$18-$E$17)+($E$18-$D$17)</f>
        <v>0</v>
      </c>
    </row>
    <row r="23" spans="1:25" ht="24.75" customHeight="1" thickBot="1">
      <c r="A23" s="223"/>
      <c r="B23" s="391" t="s">
        <v>285</v>
      </c>
      <c r="C23" s="392" t="s">
        <v>286</v>
      </c>
      <c r="D23" s="400"/>
      <c r="E23" s="406"/>
      <c r="F23" s="400"/>
      <c r="G23" s="406"/>
      <c r="H23" s="400"/>
      <c r="I23" s="406"/>
      <c r="J23" s="407"/>
      <c r="K23" s="408"/>
      <c r="L23" s="235">
        <f>SUM(D23:K23)</f>
        <v>0</v>
      </c>
      <c r="X23" t="s">
        <v>287</v>
      </c>
      <c r="Y23" s="235">
        <f>($K$18-$J$17)+($J$18-$I$17)+($I$18-$H$17)+($H$18-$G$17)+($G$18-$F$17)+($E$18-$D$17)</f>
        <v>0</v>
      </c>
    </row>
    <row r="24" spans="1:11" ht="15.75" customHeight="1" thickBot="1">
      <c r="A24" s="233"/>
      <c r="B24" s="379" t="s">
        <v>288</v>
      </c>
      <c r="C24" s="393" t="s">
        <v>595</v>
      </c>
      <c r="D24" s="402">
        <f aca="true" t="shared" si="4" ref="D24:K24">SUM(D19:D23)</f>
        <v>0</v>
      </c>
      <c r="E24" s="402">
        <f t="shared" si="4"/>
        <v>0</v>
      </c>
      <c r="F24" s="402">
        <f t="shared" si="4"/>
        <v>0</v>
      </c>
      <c r="G24" s="402">
        <f t="shared" si="4"/>
        <v>0</v>
      </c>
      <c r="H24" s="402">
        <f t="shared" si="4"/>
        <v>0</v>
      </c>
      <c r="I24" s="402">
        <f t="shared" si="4"/>
        <v>0</v>
      </c>
      <c r="J24" s="402">
        <f t="shared" si="4"/>
        <v>0</v>
      </c>
      <c r="K24" s="668">
        <f t="shared" si="4"/>
        <v>0</v>
      </c>
    </row>
    <row r="25" spans="1:11" ht="6" customHeight="1" thickBot="1">
      <c r="A25" s="436"/>
      <c r="B25" s="436"/>
      <c r="C25" s="437"/>
      <c r="D25" s="438"/>
      <c r="E25" s="438"/>
      <c r="F25" s="438"/>
      <c r="G25" s="438"/>
      <c r="H25" s="438"/>
      <c r="I25" s="438"/>
      <c r="J25" s="438"/>
      <c r="K25" s="439"/>
    </row>
    <row r="26" spans="1:11" ht="18.75" customHeight="1">
      <c r="A26" s="362" t="s">
        <v>289</v>
      </c>
      <c r="B26" s="369"/>
      <c r="C26" s="363"/>
      <c r="D26" s="684" t="str">
        <f>N12</f>
        <v>ERROR! - "X" Missing, Two X's or Wrong Year!</v>
      </c>
      <c r="E26" s="409"/>
      <c r="F26" s="409"/>
      <c r="G26" s="409"/>
      <c r="H26" s="684" t="str">
        <f>N12</f>
        <v>ERROR! - "X" Missing, Two X's or Wrong Year!</v>
      </c>
      <c r="I26" s="409"/>
      <c r="J26" s="410"/>
      <c r="K26" s="411"/>
    </row>
    <row r="27" spans="1:11" ht="17.25" customHeight="1">
      <c r="A27" s="370"/>
      <c r="B27" s="256" t="s">
        <v>267</v>
      </c>
      <c r="C27" s="364" t="s">
        <v>290</v>
      </c>
      <c r="D27" s="403"/>
      <c r="E27" s="359"/>
      <c r="F27" s="403"/>
      <c r="G27" s="359"/>
      <c r="H27" s="403"/>
      <c r="I27" s="359"/>
      <c r="J27" s="404"/>
      <c r="K27" s="405"/>
    </row>
    <row r="28" spans="1:11" ht="17.25" customHeight="1">
      <c r="A28" s="371"/>
      <c r="B28" s="372" t="s">
        <v>270</v>
      </c>
      <c r="C28" s="365" t="s">
        <v>291</v>
      </c>
      <c r="D28" s="403"/>
      <c r="E28" s="359"/>
      <c r="F28" s="403"/>
      <c r="G28" s="359"/>
      <c r="H28" s="403"/>
      <c r="I28" s="359"/>
      <c r="J28" s="404"/>
      <c r="K28" s="405"/>
    </row>
    <row r="29" spans="1:12" ht="17.25" customHeight="1">
      <c r="A29" s="377"/>
      <c r="B29" s="378" t="s">
        <v>273</v>
      </c>
      <c r="C29" s="368" t="s">
        <v>292</v>
      </c>
      <c r="D29" s="403"/>
      <c r="E29" s="359"/>
      <c r="F29" s="403"/>
      <c r="G29" s="359"/>
      <c r="H29" s="403"/>
      <c r="I29" s="359"/>
      <c r="J29" s="404"/>
      <c r="K29" s="405"/>
      <c r="L29" s="235">
        <f>SUM(D29:K29)</f>
        <v>0</v>
      </c>
    </row>
    <row r="30" spans="1:12" ht="17.25" customHeight="1">
      <c r="A30" s="370"/>
      <c r="B30" s="256" t="s">
        <v>276</v>
      </c>
      <c r="C30" s="364" t="s">
        <v>293</v>
      </c>
      <c r="D30" s="403"/>
      <c r="E30" s="359"/>
      <c r="F30" s="403"/>
      <c r="G30" s="359"/>
      <c r="H30" s="403"/>
      <c r="I30" s="359"/>
      <c r="J30" s="404"/>
      <c r="K30" s="405"/>
      <c r="L30" s="235"/>
    </row>
    <row r="31" spans="1:12" ht="17.25" customHeight="1" thickBot="1">
      <c r="A31" s="377"/>
      <c r="B31" s="378" t="s">
        <v>279</v>
      </c>
      <c r="C31" s="368" t="s">
        <v>294</v>
      </c>
      <c r="D31" s="412"/>
      <c r="E31" s="413"/>
      <c r="F31" s="412"/>
      <c r="G31" s="413"/>
      <c r="H31" s="412"/>
      <c r="I31" s="413"/>
      <c r="J31" s="414"/>
      <c r="K31" s="415"/>
      <c r="L31" s="235">
        <f>SUM(D31:K31)</f>
        <v>0</v>
      </c>
    </row>
    <row r="32" spans="1:11" ht="21.75" customHeight="1" thickBot="1">
      <c r="A32" s="373"/>
      <c r="B32" s="379" t="s">
        <v>282</v>
      </c>
      <c r="C32" s="380" t="s">
        <v>295</v>
      </c>
      <c r="D32" s="402">
        <f>SUM(D27:D31)</f>
        <v>0</v>
      </c>
      <c r="E32" s="402">
        <f aca="true" t="shared" si="5" ref="E32:K32">SUM(E27:E31)</f>
        <v>0</v>
      </c>
      <c r="F32" s="402">
        <f t="shared" si="5"/>
        <v>0</v>
      </c>
      <c r="G32" s="402">
        <f t="shared" si="5"/>
        <v>0</v>
      </c>
      <c r="H32" s="402">
        <f t="shared" si="5"/>
        <v>0</v>
      </c>
      <c r="I32" s="402">
        <f t="shared" si="5"/>
        <v>0</v>
      </c>
      <c r="J32" s="402">
        <f t="shared" si="5"/>
        <v>0</v>
      </c>
      <c r="K32" s="668">
        <f t="shared" si="5"/>
        <v>0</v>
      </c>
    </row>
    <row r="33" spans="1:11" ht="18.75" customHeight="1">
      <c r="A33" s="387" t="s">
        <v>296</v>
      </c>
      <c r="B33" s="388"/>
      <c r="C33" s="389"/>
      <c r="D33" s="432">
        <f>D24-D32</f>
        <v>0</v>
      </c>
      <c r="E33" s="432">
        <f aca="true" t="shared" si="6" ref="E33:K33">E24-E32</f>
        <v>0</v>
      </c>
      <c r="F33" s="432">
        <f t="shared" si="6"/>
        <v>0</v>
      </c>
      <c r="G33" s="433">
        <f t="shared" si="6"/>
        <v>0</v>
      </c>
      <c r="H33" s="432">
        <f t="shared" si="6"/>
        <v>0</v>
      </c>
      <c r="I33" s="432">
        <f t="shared" si="6"/>
        <v>0</v>
      </c>
      <c r="J33" s="432">
        <f t="shared" si="6"/>
        <v>0</v>
      </c>
      <c r="K33" s="665">
        <f t="shared" si="6"/>
        <v>0</v>
      </c>
    </row>
    <row r="34" spans="1:11" ht="13.5" customHeight="1" thickBot="1">
      <c r="A34" s="381"/>
      <c r="B34" s="382"/>
      <c r="C34" s="239" t="s">
        <v>297</v>
      </c>
      <c r="D34" s="225"/>
      <c r="E34" s="225"/>
      <c r="F34" s="225"/>
      <c r="G34" s="225"/>
      <c r="H34" s="225"/>
      <c r="I34" s="225"/>
      <c r="J34" s="420"/>
      <c r="K34" s="421"/>
    </row>
    <row r="35" spans="1:25" ht="6" customHeight="1" thickBot="1">
      <c r="A35" s="436"/>
      <c r="B35" s="436"/>
      <c r="C35" s="437"/>
      <c r="D35" s="438"/>
      <c r="E35" s="438"/>
      <c r="F35" s="438"/>
      <c r="G35" s="438"/>
      <c r="H35" s="438"/>
      <c r="I35" s="438"/>
      <c r="J35" s="438"/>
      <c r="K35" s="439"/>
      <c r="Y35" s="235">
        <f>($K$39-$J$37)+($J$39-$I$37)+($I$39-$H$37)+($H$39-$G$37)+($G$39-$F$37)+($F$39-$E$37)+($E$39-$D$37)</f>
        <v>0</v>
      </c>
    </row>
    <row r="36" spans="1:11" ht="21.75" customHeight="1">
      <c r="A36" s="362" t="s">
        <v>298</v>
      </c>
      <c r="B36" s="390"/>
      <c r="C36" s="390"/>
      <c r="D36" s="685" t="str">
        <f>N12</f>
        <v>ERROR! - "X" Missing, Two X's or Wrong Year!</v>
      </c>
      <c r="E36" s="409"/>
      <c r="F36" s="409"/>
      <c r="G36" s="409"/>
      <c r="H36" s="685" t="str">
        <f>N12</f>
        <v>ERROR! - "X" Missing, Two X's or Wrong Year!</v>
      </c>
      <c r="I36" s="409"/>
      <c r="J36" s="410"/>
      <c r="K36" s="411"/>
    </row>
    <row r="37" spans="1:53" ht="17.25" customHeight="1">
      <c r="A37" s="370"/>
      <c r="B37" s="256" t="s">
        <v>267</v>
      </c>
      <c r="C37" s="364" t="s">
        <v>299</v>
      </c>
      <c r="D37" s="416"/>
      <c r="E37" s="359"/>
      <c r="F37" s="359"/>
      <c r="G37" s="359"/>
      <c r="H37" s="359"/>
      <c r="I37" s="359"/>
      <c r="J37" s="404"/>
      <c r="K37" s="405"/>
      <c r="L37" s="235">
        <f>SUM(E37:K37)</f>
        <v>0</v>
      </c>
      <c r="M37" s="226"/>
      <c r="N37" s="227">
        <f>IF($K$14="x",$K37,IF($J$14="x",$J37,IF($I$14="x",$I37,IF($H$14="x",$H37,IF($G$14="x",$G37,IF($F$14="x",$F37,IF($E$14="x",$E37,0)))))))</f>
        <v>0</v>
      </c>
      <c r="O37" s="226"/>
      <c r="P37" s="226"/>
      <c r="Q37" s="226"/>
      <c r="R37" s="227"/>
      <c r="S37" s="226"/>
      <c r="T37" s="226"/>
      <c r="U37" s="226"/>
      <c r="V37" s="226"/>
      <c r="W37" s="226"/>
      <c r="X37" t="s">
        <v>269</v>
      </c>
      <c r="Y37" s="235">
        <f>($K$39-$J$37)+($J$39-$I$37)+($I$39-$H$37)+($G$39-$F$37)+($F$39-$E$37)+($E$39-$D$37)</f>
        <v>0</v>
      </c>
      <c r="Z37" s="235">
        <f>IF(K14="X",Y37,IF(J14="X",Y38,IF(I14="X",Y39,IF(H14="X",Y40,IF(G14="X",Y41,IF(F14="X",Y42,IF(E14="X",Y43,)))))))</f>
        <v>0</v>
      </c>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row>
    <row r="38" spans="1:53" ht="17.25" customHeight="1">
      <c r="A38" s="371"/>
      <c r="B38" s="372" t="s">
        <v>270</v>
      </c>
      <c r="C38" s="365" t="s">
        <v>300</v>
      </c>
      <c r="D38" s="416"/>
      <c r="E38" s="359"/>
      <c r="F38" s="359"/>
      <c r="G38" s="359"/>
      <c r="H38" s="359"/>
      <c r="I38" s="359"/>
      <c r="J38" s="404"/>
      <c r="K38" s="405"/>
      <c r="M38" s="226"/>
      <c r="N38" s="226"/>
      <c r="O38" s="226"/>
      <c r="P38" s="226"/>
      <c r="Q38" s="226"/>
      <c r="R38" s="226"/>
      <c r="S38" s="226"/>
      <c r="T38" s="226"/>
      <c r="U38" s="226"/>
      <c r="V38" s="226"/>
      <c r="W38" s="226"/>
      <c r="X38" t="s">
        <v>272</v>
      </c>
      <c r="Y38" s="235">
        <f>+($J$39-$I$37)+($I$39-$H$37)+($H$39-$G$37)+($G$39-$F$37)+($F$39-$E$37)+($E$39-$D$37)+$K$37</f>
        <v>0</v>
      </c>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row>
    <row r="39" spans="1:53" ht="17.25" customHeight="1">
      <c r="A39" s="377"/>
      <c r="B39" s="378" t="s">
        <v>273</v>
      </c>
      <c r="C39" s="368" t="s">
        <v>301</v>
      </c>
      <c r="D39" s="416"/>
      <c r="E39" s="401">
        <f>IF(E$14="x",D$37,IF(D$14="x",0,D$37))</f>
        <v>0</v>
      </c>
      <c r="F39" s="401">
        <f>IF(F$14="x",E$37,IF(E$14="x",0,IF(D$14="x",0,E$37)))</f>
        <v>0</v>
      </c>
      <c r="G39" s="401">
        <f>IF(G$14="x",F$37,IF(F$14="x",0,IF(E$14="x",0,IF(D$14="x",0,F$37))))</f>
        <v>0</v>
      </c>
      <c r="H39" s="401">
        <f>IF(H$14="x",G$37,IF(G$14="x",0,IF(F$14="x",0,IF(E$14="x",0,IF(D$14="x",0,IF(F$14="x",0,G$37))))))</f>
        <v>0</v>
      </c>
      <c r="I39" s="401">
        <f>IF(I$14="x",H$37,IF(H$14="x",0,IF(G$14="x",0,IF(F$14="x",0,IF(E$14="x",0,IF(D$14="x",0,H$37))))))</f>
        <v>0</v>
      </c>
      <c r="J39" s="401">
        <f>IF(J$14="x",I$37,IF(I$14="x",0,IF(H$14="x",0,IF(G$14="x",0,IF(F$14="x",0,IF(E$14="x",0,IF(D$14="x",0,I$37)))))))</f>
        <v>0</v>
      </c>
      <c r="K39" s="666">
        <f>IF(K$14="x",J$37,IF(J$14="x",0,IF(I$14="x",0,IF(H$14="x",0,IF(G$14="x",0,IF(F$14="x",0,IF(E$14="x",0,J$37)))))))</f>
        <v>0</v>
      </c>
      <c r="L39" s="235">
        <f>SUM(E39:K39)</f>
        <v>0</v>
      </c>
      <c r="M39" s="226"/>
      <c r="N39" s="226"/>
      <c r="O39" s="226"/>
      <c r="P39" s="226"/>
      <c r="Q39" s="226"/>
      <c r="R39" s="227"/>
      <c r="S39" s="226"/>
      <c r="T39" s="226"/>
      <c r="U39" s="226"/>
      <c r="V39" s="226"/>
      <c r="W39" s="226"/>
      <c r="X39" t="s">
        <v>275</v>
      </c>
      <c r="Y39" s="235">
        <f>($K$39-$J$37)+($I$39-$H$37)+($H$39-$G$37)+($G$39-$F$37)+($F$39-$E$37)+($E$39-$D$37)</f>
        <v>0</v>
      </c>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row>
    <row r="40" spans="1:53" ht="17.25" customHeight="1" thickBot="1">
      <c r="A40" s="418"/>
      <c r="B40" s="361" t="s">
        <v>276</v>
      </c>
      <c r="C40" s="419" t="s">
        <v>302</v>
      </c>
      <c r="D40" s="400"/>
      <c r="E40" s="406"/>
      <c r="F40" s="406"/>
      <c r="G40" s="406"/>
      <c r="H40" s="406"/>
      <c r="I40" s="406"/>
      <c r="J40" s="407"/>
      <c r="K40" s="408"/>
      <c r="M40" s="226"/>
      <c r="N40" s="226"/>
      <c r="O40" s="226"/>
      <c r="P40" s="226"/>
      <c r="Q40" s="226"/>
      <c r="R40" s="227"/>
      <c r="S40" s="226"/>
      <c r="T40" s="226"/>
      <c r="U40" s="226"/>
      <c r="V40" s="226"/>
      <c r="W40" s="226"/>
      <c r="X40" t="s">
        <v>278</v>
      </c>
      <c r="Y40" s="235">
        <f>($K$39-$J$37)+($J$39-$I$37)+($H$39-$G$37)+($G$39-$F$37)+($F$39-$E$37)+($E$39-$D$37)</f>
        <v>0</v>
      </c>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row>
    <row r="41" spans="1:53" ht="18" customHeight="1" thickBot="1">
      <c r="A41" s="373"/>
      <c r="B41" s="374" t="s">
        <v>279</v>
      </c>
      <c r="C41" s="366" t="s">
        <v>303</v>
      </c>
      <c r="D41" s="402">
        <f>(((D37+D38)-D39)-D40)</f>
        <v>0</v>
      </c>
      <c r="E41" s="402">
        <f aca="true" t="shared" si="7" ref="E41:K41">(((E37+E38)-E39)-E40)</f>
        <v>0</v>
      </c>
      <c r="F41" s="402">
        <f t="shared" si="7"/>
        <v>0</v>
      </c>
      <c r="G41" s="402">
        <f t="shared" si="7"/>
        <v>0</v>
      </c>
      <c r="H41" s="402">
        <f t="shared" si="7"/>
        <v>0</v>
      </c>
      <c r="I41" s="402">
        <f t="shared" si="7"/>
        <v>0</v>
      </c>
      <c r="J41" s="402">
        <f t="shared" si="7"/>
        <v>0</v>
      </c>
      <c r="K41" s="668">
        <f t="shared" si="7"/>
        <v>0</v>
      </c>
      <c r="M41" s="226"/>
      <c r="N41" s="226"/>
      <c r="O41" s="226"/>
      <c r="P41" s="226"/>
      <c r="Q41" s="226"/>
      <c r="R41" s="227"/>
      <c r="S41" s="226"/>
      <c r="T41" s="227"/>
      <c r="U41" s="226"/>
      <c r="V41" s="226"/>
      <c r="W41" s="226"/>
      <c r="X41" t="s">
        <v>281</v>
      </c>
      <c r="Y41" s="235">
        <f>($K$39-$J$37)+($J$39-$I$37)+($I$39-$H$37)+($G$39-$F$37)+($F$39-$E$37)+($E$39-$D$37)</f>
        <v>0</v>
      </c>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row>
    <row r="42" spans="1:25" ht="17.25" customHeight="1" thickBot="1">
      <c r="A42" s="436"/>
      <c r="B42" s="436"/>
      <c r="C42" s="781"/>
      <c r="D42" s="780" t="s">
        <v>304</v>
      </c>
      <c r="E42" s="780" t="s">
        <v>305</v>
      </c>
      <c r="F42" s="780" t="s">
        <v>306</v>
      </c>
      <c r="G42" s="780" t="s">
        <v>307</v>
      </c>
      <c r="H42" s="780" t="s">
        <v>308</v>
      </c>
      <c r="I42" s="780" t="s">
        <v>309</v>
      </c>
      <c r="J42" s="780" t="s">
        <v>310</v>
      </c>
      <c r="K42" s="779" t="s">
        <v>311</v>
      </c>
      <c r="X42" t="s">
        <v>284</v>
      </c>
      <c r="Y42" s="235">
        <f>($K$39-$J$37)+($J$39-$I$37)+($I$39-$H$37)+($H$39-$G$37)+($F$39-$E$37)+($E$39-$D$37)</f>
        <v>0</v>
      </c>
    </row>
    <row r="43" spans="1:53" ht="18.75" customHeight="1">
      <c r="A43" s="385" t="s">
        <v>312</v>
      </c>
      <c r="B43" s="146"/>
      <c r="C43" s="240"/>
      <c r="D43" s="229"/>
      <c r="E43" s="230"/>
      <c r="F43" s="230"/>
      <c r="G43" s="230"/>
      <c r="H43" s="230"/>
      <c r="I43" s="230"/>
      <c r="J43" s="232"/>
      <c r="K43" s="231"/>
      <c r="M43" s="226"/>
      <c r="N43" s="226"/>
      <c r="O43" s="226"/>
      <c r="P43" s="226"/>
      <c r="Q43" s="226"/>
      <c r="R43" s="226"/>
      <c r="S43" s="227"/>
      <c r="T43" s="227"/>
      <c r="U43" s="226"/>
      <c r="V43" s="226"/>
      <c r="W43" s="226"/>
      <c r="X43" t="s">
        <v>287</v>
      </c>
      <c r="Y43" s="235">
        <f>($K$39-$J$37)+($J$39-$I$37)+($I$39-$H$37)+($H$39-$G$37)+($G$39-$F$37)+($E$39-$D$37)</f>
        <v>0</v>
      </c>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row>
    <row r="44" spans="1:53" ht="18.75" customHeight="1" thickBot="1">
      <c r="A44" s="383"/>
      <c r="B44" s="446" t="s">
        <v>313</v>
      </c>
      <c r="C44" s="384"/>
      <c r="D44" s="434">
        <f>D33+D41</f>
        <v>0</v>
      </c>
      <c r="E44" s="434">
        <f aca="true" t="shared" si="8" ref="E44:K44">E33+E41</f>
        <v>0</v>
      </c>
      <c r="F44" s="434">
        <f t="shared" si="8"/>
        <v>0</v>
      </c>
      <c r="G44" s="434">
        <f t="shared" si="8"/>
        <v>0</v>
      </c>
      <c r="H44" s="434">
        <f t="shared" si="8"/>
        <v>0</v>
      </c>
      <c r="I44" s="434">
        <f t="shared" si="8"/>
        <v>0</v>
      </c>
      <c r="J44" s="434">
        <f t="shared" si="8"/>
        <v>0</v>
      </c>
      <c r="K44" s="669">
        <f t="shared" si="8"/>
        <v>0</v>
      </c>
      <c r="M44" s="226"/>
      <c r="N44" s="226"/>
      <c r="O44" s="226"/>
      <c r="P44" s="226"/>
      <c r="Q44" s="226"/>
      <c r="R44" s="226"/>
      <c r="S44" s="227"/>
      <c r="T44" s="227"/>
      <c r="U44" s="226"/>
      <c r="V44" s="226"/>
      <c r="W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row>
    <row r="45" spans="1:53" ht="21.75" customHeight="1" thickBot="1">
      <c r="A45" s="385" t="s">
        <v>314</v>
      </c>
      <c r="B45" s="146"/>
      <c r="C45" s="240"/>
      <c r="D45" s="428" t="s">
        <v>315</v>
      </c>
      <c r="E45" s="788" t="str">
        <f aca="true" t="shared" si="9" ref="E45:J47">$D$45</f>
        <v>XXXXXXX</v>
      </c>
      <c r="F45" s="789" t="str">
        <f t="shared" si="9"/>
        <v>XXXXXXX</v>
      </c>
      <c r="G45" s="789" t="str">
        <f t="shared" si="9"/>
        <v>XXXXXXX</v>
      </c>
      <c r="H45" s="788" t="str">
        <f t="shared" si="9"/>
        <v>XXXXXXX</v>
      </c>
      <c r="I45" s="788" t="str">
        <f t="shared" si="9"/>
        <v>XXXXXXX</v>
      </c>
      <c r="J45" s="789" t="str">
        <f t="shared" si="9"/>
        <v>XXXXXXX</v>
      </c>
      <c r="K45" s="429"/>
      <c r="M45" s="226"/>
      <c r="N45" s="226"/>
      <c r="O45" s="226"/>
      <c r="P45" s="226"/>
      <c r="Q45" s="226"/>
      <c r="R45" s="226"/>
      <c r="S45" s="227"/>
      <c r="T45" s="227"/>
      <c r="U45" s="226"/>
      <c r="V45" s="226"/>
      <c r="W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row>
    <row r="46" spans="1:53" ht="21.75" customHeight="1" thickBot="1">
      <c r="A46" s="386"/>
      <c r="B46" s="447" t="s">
        <v>316</v>
      </c>
      <c r="C46" s="384"/>
      <c r="D46" s="788" t="str">
        <f>$D$45</f>
        <v>XXXXXXX</v>
      </c>
      <c r="E46" s="788" t="str">
        <f t="shared" si="9"/>
        <v>XXXXXXX</v>
      </c>
      <c r="F46" s="790" t="s">
        <v>317</v>
      </c>
      <c r="G46" s="435">
        <f>($D$44+$E$44+$F$44+$G$44)</f>
        <v>0</v>
      </c>
      <c r="H46" s="788" t="str">
        <f t="shared" si="9"/>
        <v>XXXXXXX</v>
      </c>
      <c r="I46" s="788" t="str">
        <f t="shared" si="9"/>
        <v>XXXXXXX</v>
      </c>
      <c r="J46" s="789" t="str">
        <f t="shared" si="9"/>
        <v>XXXXXXX</v>
      </c>
      <c r="K46" s="435">
        <f>($D$44+$E$44+$F$44+$G$44+$H$44+$I$44+$J$44+$K$44)</f>
        <v>0</v>
      </c>
      <c r="M46" s="226"/>
      <c r="N46" s="226"/>
      <c r="O46" s="226"/>
      <c r="P46" s="226"/>
      <c r="Q46" s="226"/>
      <c r="R46" s="226"/>
      <c r="S46" s="227"/>
      <c r="T46" s="227"/>
      <c r="U46" s="227"/>
      <c r="V46" s="227"/>
      <c r="W46" s="227"/>
      <c r="X46" s="227"/>
      <c r="Y46" s="227"/>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row>
    <row r="47" spans="1:53" ht="15.75" customHeight="1" thickBot="1">
      <c r="A47" s="148"/>
      <c r="B47" s="149"/>
      <c r="C47" s="360" t="s">
        <v>318</v>
      </c>
      <c r="D47" s="788" t="str">
        <f>$D$45</f>
        <v>XXXXXXX</v>
      </c>
      <c r="E47" s="788" t="str">
        <f t="shared" si="9"/>
        <v>XXXXXXX</v>
      </c>
      <c r="F47" s="791" t="s">
        <v>319</v>
      </c>
      <c r="G47" s="791"/>
      <c r="H47" s="788" t="str">
        <f t="shared" si="9"/>
        <v>XXXXXXX</v>
      </c>
      <c r="I47" s="788" t="str">
        <f t="shared" si="9"/>
        <v>XXXXXXX</v>
      </c>
      <c r="J47" s="789" t="str">
        <f t="shared" si="9"/>
        <v>XXXXXXX</v>
      </c>
      <c r="K47" s="430"/>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row>
    <row r="48" spans="3:42" ht="15" customHeight="1">
      <c r="C48" s="888"/>
      <c r="D48" s="888"/>
      <c r="E48" s="888"/>
      <c r="F48" s="888"/>
      <c r="G48" s="889" t="str">
        <f>Cover!$A$69</f>
        <v>DO NOT ALTER THIS APPLICATION IN ANY WAY or APPLICATION IS SUBJECT TO DISQUALIFICATION!</v>
      </c>
      <c r="H48" s="888"/>
      <c r="I48" s="888"/>
      <c r="J48" s="888"/>
      <c r="K48" s="889" t="str">
        <f>Cover!$A$69</f>
        <v>DO NOT ALTER THIS APPLICATION IN ANY WAY or APPLICATION IS SUBJECT TO DISQUALIFICATION!</v>
      </c>
      <c r="L48" s="888"/>
      <c r="M48" s="888"/>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row>
    <row r="49" spans="1:11" ht="14.25">
      <c r="A49" s="226" t="str">
        <f>Cover!$B$72</f>
        <v>  Our House Enterprises - Version 2</v>
      </c>
      <c r="B49" s="226" t="str">
        <f>Cover!$B$72</f>
        <v>  Our House Enterprises - Version 2</v>
      </c>
      <c r="C49"/>
      <c r="D49" t="s">
        <v>320</v>
      </c>
      <c r="F49" s="427" t="str">
        <f>("(")&amp;(Cover!$P$13)&amp;(" ")&amp;(Cover!$P$15)&amp;(")")</f>
        <v>(SELECT )</v>
      </c>
      <c r="G49" s="806">
        <f ca="1">NOW()</f>
        <v>39881.52914131944</v>
      </c>
      <c r="H49" t="s">
        <v>321</v>
      </c>
      <c r="J49" s="427" t="str">
        <f>("(")&amp;(Cover!$P$13)&amp;(" ")&amp;(Cover!$P$15)&amp;(")")</f>
        <v>(SELECT )</v>
      </c>
      <c r="K49" s="806">
        <f ca="1">NOW()</f>
        <v>39881.52914131944</v>
      </c>
    </row>
    <row r="50" spans="11:42" ht="12.75">
      <c r="K50" s="63"/>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row>
    <row r="51" spans="11:42" ht="12.75">
      <c r="K51" s="63"/>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row>
    <row r="52" spans="11:42" ht="12.75">
      <c r="K52" s="63"/>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row>
    <row r="53" spans="11:42" ht="12.75">
      <c r="K53" s="63"/>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row>
    <row r="54" spans="11:42" ht="12.75">
      <c r="K54" s="63"/>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row>
    <row r="55" ht="12.75">
      <c r="K55" s="63"/>
    </row>
    <row r="56" ht="12.75">
      <c r="K56" s="63"/>
    </row>
    <row r="57" ht="12.75">
      <c r="K57" s="63"/>
    </row>
    <row r="58" ht="12.75">
      <c r="K58" s="63"/>
    </row>
    <row r="59" ht="12.75">
      <c r="K59" s="63"/>
    </row>
    <row r="60" ht="12.75">
      <c r="K60" s="63"/>
    </row>
    <row r="61" ht="12.75">
      <c r="K61" s="63"/>
    </row>
    <row r="62" ht="12.75">
      <c r="K62" s="63"/>
    </row>
    <row r="63" ht="12.75">
      <c r="K63" s="63"/>
    </row>
    <row r="64" ht="12.75">
      <c r="K64" s="63"/>
    </row>
    <row r="65" ht="12.75">
      <c r="K65" s="63"/>
    </row>
    <row r="66" ht="12.75">
      <c r="K66" s="63"/>
    </row>
    <row r="67" ht="12.75">
      <c r="K67" s="63"/>
    </row>
    <row r="68" ht="12.75">
      <c r="K68" s="63"/>
    </row>
    <row r="69" ht="12.75">
      <c r="K69" s="63"/>
    </row>
    <row r="70" ht="12.75">
      <c r="K70" s="63"/>
    </row>
    <row r="71" ht="12.75">
      <c r="K71" s="63"/>
    </row>
    <row r="72" ht="12.75">
      <c r="K72" s="63"/>
    </row>
    <row r="73" ht="12.75">
      <c r="K73" s="63"/>
    </row>
    <row r="74" ht="12.75">
      <c r="K74" s="63"/>
    </row>
    <row r="75" ht="12.75">
      <c r="K75" s="63"/>
    </row>
    <row r="76" ht="12.75">
      <c r="K76" s="63"/>
    </row>
    <row r="77" ht="12.75">
      <c r="K77" s="63"/>
    </row>
  </sheetData>
  <sheetProtection password="F189" sheet="1" objects="1" scenarios="1"/>
  <dataValidations count="3">
    <dataValidation type="whole" allowBlank="1" showInputMessage="1" showErrorMessage="1" error="Whole Numbers Only!&#10;NO DECIMALS!" sqref="D17:K17 D18 D27:K31 D40:K40">
      <formula1>0</formula1>
      <formula2>999999999</formula2>
    </dataValidation>
    <dataValidation type="whole" allowBlank="1" showInputMessage="1" showErrorMessage="1" error="Whole Numbers Only!&#10;NO DECINALS!" sqref="D20:K23">
      <formula1>0</formula1>
      <formula2>999999999</formula2>
    </dataValidation>
    <dataValidation type="whole" allowBlank="1" showInputMessage="1" showErrorMessage="1" error="Whole Numbers Only!&#10;NO DECIMALS!" sqref="D37:K38 D39">
      <formula1>0</formula1>
      <formula2>999999999</formula2>
    </dataValidation>
  </dataValidations>
  <printOptions/>
  <pageMargins left="0.5" right="0.5" top="0.5" bottom="0.5" header="0.5" footer="0.5"/>
  <pageSetup horizontalDpi="360" verticalDpi="360" orientation="portrait" r:id="rId2"/>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W68"/>
  <sheetViews>
    <sheetView showGridLines="0" zoomScalePageLayoutView="0" workbookViewId="0" topLeftCell="A1">
      <selection activeCell="A1" sqref="A1"/>
    </sheetView>
  </sheetViews>
  <sheetFormatPr defaultColWidth="9.140625" defaultRowHeight="12.75"/>
  <cols>
    <col min="1" max="1" width="3.140625" style="0" customWidth="1"/>
    <col min="2" max="3" width="2.421875" style="0" customWidth="1"/>
    <col min="5" max="5" width="11.7109375" style="0" customWidth="1"/>
    <col min="6" max="6" width="14.28125" style="0" customWidth="1"/>
    <col min="7" max="8" width="10.7109375" style="0" customWidth="1"/>
    <col min="9" max="9" width="3.7109375" style="0" customWidth="1"/>
    <col min="10" max="11" width="14.7109375" style="0" customWidth="1"/>
    <col min="16" max="16" width="6.140625" style="0" customWidth="1"/>
  </cols>
  <sheetData>
    <row r="1" ht="12.75">
      <c r="A1" s="614"/>
    </row>
    <row r="5" spans="1:23" ht="21.75" customHeight="1">
      <c r="A5" s="62" t="s">
        <v>322</v>
      </c>
      <c r="J5" s="306" t="s">
        <v>157</v>
      </c>
      <c r="W5" s="63"/>
    </row>
    <row r="6" spans="1:3" ht="13.5" customHeight="1">
      <c r="A6" s="145"/>
      <c r="B6" s="186" t="s">
        <v>323</v>
      </c>
      <c r="C6" s="186"/>
    </row>
    <row r="7" ht="1.5" customHeight="1" thickBot="1"/>
    <row r="8" spans="1:16" ht="48" customHeight="1" thickBot="1">
      <c r="A8" s="241"/>
      <c r="B8" s="242" t="s">
        <v>324</v>
      </c>
      <c r="C8" s="242"/>
      <c r="D8" s="243"/>
      <c r="E8" s="243"/>
      <c r="F8" s="243"/>
      <c r="G8" s="243"/>
      <c r="H8" s="243"/>
      <c r="I8" s="243"/>
      <c r="J8" s="244" t="s">
        <v>325</v>
      </c>
      <c r="K8" s="245" t="s">
        <v>326</v>
      </c>
      <c r="P8" s="63"/>
    </row>
    <row r="9" spans="1:11" s="246" customFormat="1" ht="18" customHeight="1">
      <c r="A9" s="321" t="s">
        <v>2</v>
      </c>
      <c r="B9" s="320" t="s">
        <v>327</v>
      </c>
      <c r="C9" s="266"/>
      <c r="D9" s="267"/>
      <c r="E9" s="268"/>
      <c r="F9" s="268"/>
      <c r="G9" s="268"/>
      <c r="H9" s="268"/>
      <c r="I9" s="268"/>
      <c r="J9" s="269"/>
      <c r="K9" s="270"/>
    </row>
    <row r="10" spans="1:11" ht="15.75" customHeight="1">
      <c r="A10" s="247"/>
      <c r="B10" s="255" t="s">
        <v>328</v>
      </c>
      <c r="C10" s="255"/>
      <c r="D10" s="48"/>
      <c r="E10" s="248"/>
      <c r="F10" s="248"/>
      <c r="G10" s="248"/>
      <c r="H10" s="248"/>
      <c r="I10" s="248"/>
      <c r="J10" s="213"/>
      <c r="K10" s="277"/>
    </row>
    <row r="11" spans="1:11" ht="15.75" customHeight="1">
      <c r="A11" s="247"/>
      <c r="B11" s="255" t="s">
        <v>329</v>
      </c>
      <c r="C11" s="255"/>
      <c r="D11" s="48"/>
      <c r="E11" s="248"/>
      <c r="F11" s="248"/>
      <c r="G11" s="248"/>
      <c r="H11" s="248"/>
      <c r="I11" s="248"/>
      <c r="J11" s="214"/>
      <c r="K11" s="277"/>
    </row>
    <row r="12" spans="1:11" ht="15.75" customHeight="1">
      <c r="A12" s="247"/>
      <c r="B12" s="255" t="s">
        <v>330</v>
      </c>
      <c r="C12" s="255"/>
      <c r="D12" s="48"/>
      <c r="E12" s="248"/>
      <c r="F12" s="248"/>
      <c r="G12" s="248"/>
      <c r="H12" s="248"/>
      <c r="I12" s="248"/>
      <c r="J12" s="214"/>
      <c r="K12" s="277"/>
    </row>
    <row r="13" spans="1:11" ht="15.75" customHeight="1">
      <c r="A13" s="263"/>
      <c r="B13" s="281" t="s">
        <v>331</v>
      </c>
      <c r="C13" s="264"/>
      <c r="D13" s="50"/>
      <c r="E13" s="201"/>
      <c r="F13" s="201"/>
      <c r="G13" s="201"/>
      <c r="H13" s="201"/>
      <c r="I13" s="264"/>
      <c r="J13" s="282"/>
      <c r="K13" s="279"/>
    </row>
    <row r="14" spans="1:11" ht="18" customHeight="1">
      <c r="A14" s="247"/>
      <c r="B14" s="249"/>
      <c r="C14" s="280" t="s">
        <v>2</v>
      </c>
      <c r="D14" s="255" t="s">
        <v>332</v>
      </c>
      <c r="E14" s="102"/>
      <c r="F14" s="102"/>
      <c r="G14" s="102"/>
      <c r="H14" s="102"/>
      <c r="I14" s="255"/>
      <c r="J14" s="214"/>
      <c r="K14" s="448">
        <f>'Page 5'!$K$21</f>
        <v>0</v>
      </c>
    </row>
    <row r="15" spans="1:11" ht="13.5" customHeight="1">
      <c r="A15" s="263"/>
      <c r="B15" s="264"/>
      <c r="C15" s="707" t="s">
        <v>4</v>
      </c>
      <c r="D15" s="708" t="s">
        <v>333</v>
      </c>
      <c r="E15" s="709"/>
      <c r="F15" s="709"/>
      <c r="G15" s="709"/>
      <c r="H15" s="709"/>
      <c r="I15" s="710"/>
      <c r="J15" s="725"/>
      <c r="K15" s="711">
        <f>'Page 5'!$K$39</f>
        <v>0</v>
      </c>
    </row>
    <row r="16" spans="1:11" ht="13.5" customHeight="1">
      <c r="A16" s="247"/>
      <c r="B16" s="249"/>
      <c r="C16" s="284"/>
      <c r="D16" s="712" t="s">
        <v>334</v>
      </c>
      <c r="E16" s="713"/>
      <c r="F16" s="713"/>
      <c r="G16" s="713"/>
      <c r="H16" s="713"/>
      <c r="I16" s="714"/>
      <c r="J16" s="283"/>
      <c r="K16" s="448"/>
    </row>
    <row r="17" spans="1:11" ht="13.5" customHeight="1">
      <c r="A17" s="263"/>
      <c r="B17" s="717"/>
      <c r="C17" s="707" t="s">
        <v>5</v>
      </c>
      <c r="D17" s="708" t="s">
        <v>335</v>
      </c>
      <c r="E17" s="709"/>
      <c r="F17" s="709"/>
      <c r="G17" s="709"/>
      <c r="H17" s="709"/>
      <c r="I17" s="710"/>
      <c r="J17" s="725"/>
      <c r="K17" s="711">
        <f>'Page 5'!$K$56</f>
        <v>0</v>
      </c>
    </row>
    <row r="18" spans="1:11" ht="13.5" customHeight="1">
      <c r="A18" s="247"/>
      <c r="B18" s="716"/>
      <c r="C18" s="284"/>
      <c r="D18" s="712" t="s">
        <v>336</v>
      </c>
      <c r="E18" s="713"/>
      <c r="F18" s="713"/>
      <c r="G18" s="713"/>
      <c r="H18" s="713"/>
      <c r="I18" s="714"/>
      <c r="J18" s="283"/>
      <c r="K18" s="448"/>
    </row>
    <row r="19" spans="1:11" ht="15.75" customHeight="1">
      <c r="A19" s="257"/>
      <c r="B19" s="262"/>
      <c r="C19" s="261" t="s">
        <v>6</v>
      </c>
      <c r="D19" s="318" t="s">
        <v>337</v>
      </c>
      <c r="E19" s="702"/>
      <c r="F19" s="702"/>
      <c r="G19" s="702"/>
      <c r="H19" s="702"/>
      <c r="I19" s="703"/>
      <c r="J19" s="214"/>
      <c r="K19" s="449">
        <f>'Page 6'!$K$21</f>
        <v>0</v>
      </c>
    </row>
    <row r="20" spans="1:11" s="251" customFormat="1" ht="15.75" customHeight="1">
      <c r="A20" s="257"/>
      <c r="B20" s="228" t="s">
        <v>338</v>
      </c>
      <c r="C20" s="311" t="s">
        <v>9</v>
      </c>
      <c r="D20" s="715" t="s">
        <v>339</v>
      </c>
      <c r="E20" s="698"/>
      <c r="F20" s="698"/>
      <c r="G20" s="260" t="s">
        <v>340</v>
      </c>
      <c r="H20" s="698"/>
      <c r="I20" s="699"/>
      <c r="J20" s="452">
        <f>SUM(J14:J19)</f>
        <v>0</v>
      </c>
      <c r="K20" s="450">
        <f>SUM(K14:K19)</f>
        <v>0</v>
      </c>
    </row>
    <row r="21" spans="1:11" s="251" customFormat="1" ht="15.75" customHeight="1">
      <c r="A21" s="263"/>
      <c r="B21" s="312" t="s">
        <v>341</v>
      </c>
      <c r="C21" s="313"/>
      <c r="D21" s="314"/>
      <c r="E21" s="315"/>
      <c r="F21" s="315"/>
      <c r="G21" s="315"/>
      <c r="H21" s="265"/>
      <c r="I21" s="264"/>
      <c r="J21" s="453">
        <f>J10+J11+J12+J20</f>
        <v>0</v>
      </c>
      <c r="K21" s="451">
        <f>K10+K11+K12+K20</f>
        <v>0</v>
      </c>
    </row>
    <row r="22" spans="1:11" ht="10.5" customHeight="1">
      <c r="A22" s="247"/>
      <c r="B22" s="255"/>
      <c r="C22" s="256" t="s">
        <v>342</v>
      </c>
      <c r="D22" s="48"/>
      <c r="E22" s="248"/>
      <c r="F22" s="248"/>
      <c r="G22" s="248"/>
      <c r="H22" s="248"/>
      <c r="I22" s="249"/>
      <c r="J22" s="283"/>
      <c r="K22" s="278"/>
    </row>
    <row r="23" spans="1:11" ht="15.75" customHeight="1" thickBot="1">
      <c r="A23" s="271"/>
      <c r="B23" s="272" t="s">
        <v>282</v>
      </c>
      <c r="C23" s="272" t="s">
        <v>343</v>
      </c>
      <c r="D23" s="273"/>
      <c r="E23" s="274"/>
      <c r="F23" s="274"/>
      <c r="G23" s="274"/>
      <c r="H23" s="274"/>
      <c r="I23" s="294"/>
      <c r="J23" s="213"/>
      <c r="K23" s="890"/>
    </row>
    <row r="24" spans="1:11" ht="19.5" customHeight="1" thickBot="1">
      <c r="A24" s="290"/>
      <c r="B24" s="291" t="s">
        <v>285</v>
      </c>
      <c r="C24" s="292" t="s">
        <v>344</v>
      </c>
      <c r="D24" s="53"/>
      <c r="E24" s="149"/>
      <c r="F24" s="149"/>
      <c r="G24" s="149" t="s">
        <v>345</v>
      </c>
      <c r="H24" s="149"/>
      <c r="I24" s="293"/>
      <c r="J24" s="454">
        <f>J21+J23</f>
        <v>0</v>
      </c>
      <c r="K24" s="454">
        <f>K21+K23</f>
        <v>0</v>
      </c>
    </row>
    <row r="25" spans="1:11" s="246" customFormat="1" ht="18" customHeight="1">
      <c r="A25" s="321" t="s">
        <v>4</v>
      </c>
      <c r="B25" s="320" t="s">
        <v>346</v>
      </c>
      <c r="C25" s="320"/>
      <c r="D25" s="267"/>
      <c r="E25" s="268"/>
      <c r="F25" s="268"/>
      <c r="G25" s="268"/>
      <c r="H25" s="268"/>
      <c r="I25" s="268"/>
      <c r="J25" s="269"/>
      <c r="K25" s="270"/>
    </row>
    <row r="26" spans="1:11" s="246" customFormat="1" ht="14.25" customHeight="1">
      <c r="A26" s="285"/>
      <c r="B26" s="281" t="s">
        <v>267</v>
      </c>
      <c r="C26" s="264" t="s">
        <v>347</v>
      </c>
      <c r="D26" s="286"/>
      <c r="E26" s="287"/>
      <c r="F26" s="287"/>
      <c r="G26" s="287"/>
      <c r="H26" s="287"/>
      <c r="I26" s="287"/>
      <c r="J26" s="288"/>
      <c r="K26" s="289"/>
    </row>
    <row r="27" spans="1:11" ht="12" customHeight="1">
      <c r="A27" s="719"/>
      <c r="B27" s="720"/>
      <c r="C27" s="721" t="s">
        <v>2</v>
      </c>
      <c r="D27" s="722" t="s">
        <v>348</v>
      </c>
      <c r="E27" s="723"/>
      <c r="F27" s="723"/>
      <c r="G27" s="723"/>
      <c r="H27" s="723"/>
      <c r="I27" s="724"/>
      <c r="J27" s="725"/>
      <c r="K27" s="726">
        <f>'Page 6'!$K$40</f>
        <v>0</v>
      </c>
    </row>
    <row r="28" spans="1:11" ht="12" customHeight="1">
      <c r="A28" s="247"/>
      <c r="B28" s="249"/>
      <c r="C28" s="284"/>
      <c r="D28" s="255" t="s">
        <v>349</v>
      </c>
      <c r="E28" s="696"/>
      <c r="F28" s="696"/>
      <c r="G28" s="696"/>
      <c r="H28" s="696"/>
      <c r="I28" s="697"/>
      <c r="J28" s="283"/>
      <c r="K28" s="448"/>
    </row>
    <row r="29" spans="1:11" ht="12" customHeight="1">
      <c r="A29" s="719"/>
      <c r="B29" s="264"/>
      <c r="C29" s="707" t="s">
        <v>4</v>
      </c>
      <c r="D29" s="708" t="s">
        <v>350</v>
      </c>
      <c r="E29" s="709"/>
      <c r="F29" s="709"/>
      <c r="G29" s="709"/>
      <c r="H29" s="709"/>
      <c r="I29" s="710"/>
      <c r="J29" s="725"/>
      <c r="K29" s="726">
        <f>'Page 6'!$K$56</f>
        <v>0</v>
      </c>
    </row>
    <row r="30" spans="1:11" ht="12" customHeight="1">
      <c r="A30" s="247"/>
      <c r="B30" s="249"/>
      <c r="C30" s="284"/>
      <c r="D30" s="712" t="s">
        <v>351</v>
      </c>
      <c r="E30" s="713"/>
      <c r="F30" s="713"/>
      <c r="G30" s="713"/>
      <c r="H30" s="713"/>
      <c r="I30" s="714"/>
      <c r="J30" s="283"/>
      <c r="K30" s="448"/>
    </row>
    <row r="31" spans="1:11" ht="15.75" customHeight="1">
      <c r="A31" s="247"/>
      <c r="B31" s="262"/>
      <c r="C31" s="261" t="s">
        <v>5</v>
      </c>
      <c r="D31" s="318" t="s">
        <v>352</v>
      </c>
      <c r="E31" s="702"/>
      <c r="F31" s="702"/>
      <c r="G31" s="702"/>
      <c r="H31" s="702"/>
      <c r="I31" s="703"/>
      <c r="J31" s="214"/>
      <c r="K31" s="448">
        <f>'Page 7'!$K$21</f>
        <v>0</v>
      </c>
    </row>
    <row r="32" spans="1:11" ht="12" customHeight="1">
      <c r="A32" s="719"/>
      <c r="B32" s="717"/>
      <c r="C32" s="707" t="s">
        <v>6</v>
      </c>
      <c r="D32" s="708" t="s">
        <v>353</v>
      </c>
      <c r="E32" s="709"/>
      <c r="F32" s="709"/>
      <c r="G32" s="709"/>
      <c r="H32" s="709"/>
      <c r="I32" s="710"/>
      <c r="J32" s="725"/>
      <c r="K32" s="726">
        <f>'Page 7'!$K$37</f>
        <v>0</v>
      </c>
    </row>
    <row r="33" spans="1:11" ht="12" customHeight="1">
      <c r="A33" s="247"/>
      <c r="B33" s="716"/>
      <c r="C33" s="284"/>
      <c r="D33" s="712" t="s">
        <v>354</v>
      </c>
      <c r="E33" s="713"/>
      <c r="F33" s="713"/>
      <c r="G33" s="713"/>
      <c r="H33" s="713"/>
      <c r="I33" s="714"/>
      <c r="J33" s="283"/>
      <c r="K33" s="448"/>
    </row>
    <row r="34" spans="1:11" ht="15.75" customHeight="1">
      <c r="A34" s="247"/>
      <c r="B34" s="262"/>
      <c r="C34" s="261" t="s">
        <v>9</v>
      </c>
      <c r="D34" s="318" t="s">
        <v>355</v>
      </c>
      <c r="E34" s="702"/>
      <c r="F34" s="702"/>
      <c r="G34" s="702"/>
      <c r="H34" s="702"/>
      <c r="I34" s="703"/>
      <c r="J34" s="213"/>
      <c r="K34" s="448">
        <f>'Page 7'!$K$53</f>
        <v>0</v>
      </c>
    </row>
    <row r="35" spans="1:11" ht="15.75" customHeight="1">
      <c r="A35" s="257"/>
      <c r="B35" s="262"/>
      <c r="C35" s="311" t="s">
        <v>11</v>
      </c>
      <c r="D35" s="715" t="s">
        <v>356</v>
      </c>
      <c r="E35" s="698"/>
      <c r="F35" s="698"/>
      <c r="G35" s="698"/>
      <c r="H35" s="698"/>
      <c r="I35" s="699"/>
      <c r="J35" s="452">
        <f>SUM(J27:J34)</f>
        <v>0</v>
      </c>
      <c r="K35" s="449">
        <f>SUM(K27:K34)</f>
        <v>0</v>
      </c>
    </row>
    <row r="36" spans="1:11" ht="15.75" customHeight="1">
      <c r="A36" s="257"/>
      <c r="B36" s="260" t="s">
        <v>270</v>
      </c>
      <c r="C36" s="260" t="s">
        <v>357</v>
      </c>
      <c r="D36" s="718"/>
      <c r="E36" s="700"/>
      <c r="F36" s="700"/>
      <c r="G36" s="700"/>
      <c r="H36" s="700"/>
      <c r="I36" s="701"/>
      <c r="J36" s="214"/>
      <c r="K36" s="891"/>
    </row>
    <row r="37" spans="1:11" ht="15.75" customHeight="1" thickBot="1">
      <c r="A37" s="290"/>
      <c r="B37" s="316" t="s">
        <v>273</v>
      </c>
      <c r="C37" s="317" t="s">
        <v>358</v>
      </c>
      <c r="D37" s="317"/>
      <c r="E37" s="317"/>
      <c r="F37" s="317"/>
      <c r="G37" s="293"/>
      <c r="H37" s="293"/>
      <c r="I37" s="310" t="s">
        <v>359</v>
      </c>
      <c r="J37" s="893">
        <f>J35+J36</f>
        <v>0</v>
      </c>
      <c r="K37" s="892">
        <f>K35+K36</f>
        <v>0</v>
      </c>
    </row>
    <row r="38" spans="1:11" ht="18" customHeight="1" thickBot="1">
      <c r="A38" s="327" t="s">
        <v>5</v>
      </c>
      <c r="B38" s="295" t="s">
        <v>360</v>
      </c>
      <c r="C38" s="305"/>
      <c r="D38" s="305"/>
      <c r="E38" s="298"/>
      <c r="F38" s="298"/>
      <c r="G38" s="298"/>
      <c r="H38" s="298"/>
      <c r="I38" s="308" t="s">
        <v>361</v>
      </c>
      <c r="J38" s="455">
        <f>J21+J35</f>
        <v>0</v>
      </c>
      <c r="K38" s="455">
        <f>K21+K35</f>
        <v>0</v>
      </c>
    </row>
    <row r="39" spans="1:11" ht="18" customHeight="1" thickBot="1">
      <c r="A39" s="327" t="s">
        <v>6</v>
      </c>
      <c r="B39" s="295" t="s">
        <v>362</v>
      </c>
      <c r="C39" s="299"/>
      <c r="D39" s="297"/>
      <c r="E39" s="298"/>
      <c r="F39" s="298"/>
      <c r="G39" s="298"/>
      <c r="H39" s="298"/>
      <c r="I39" s="308" t="s">
        <v>363</v>
      </c>
      <c r="J39" s="455">
        <f>J23+J36</f>
        <v>0</v>
      </c>
      <c r="K39" s="455">
        <f>K23+K36</f>
        <v>0</v>
      </c>
    </row>
    <row r="40" spans="1:11" s="246" customFormat="1" ht="3.75" customHeight="1" thickBot="1">
      <c r="A40" s="300"/>
      <c r="B40" s="301"/>
      <c r="C40" s="304"/>
      <c r="D40" s="302"/>
      <c r="E40" s="303"/>
      <c r="F40" s="303"/>
      <c r="G40" s="303"/>
      <c r="H40" s="303"/>
      <c r="I40" s="309"/>
      <c r="J40" s="456"/>
      <c r="K40" s="456"/>
    </row>
    <row r="41" spans="1:11" ht="18" customHeight="1" thickBot="1">
      <c r="A41" s="327" t="s">
        <v>9</v>
      </c>
      <c r="B41" s="295" t="s">
        <v>364</v>
      </c>
      <c r="C41" s="296"/>
      <c r="D41" s="297"/>
      <c r="E41" s="298"/>
      <c r="F41" s="298"/>
      <c r="G41" s="298"/>
      <c r="H41" s="298"/>
      <c r="I41" s="308" t="s">
        <v>365</v>
      </c>
      <c r="J41" s="455">
        <f>SUM(J38:J39)</f>
        <v>0</v>
      </c>
      <c r="K41" s="455">
        <f>SUM(K38:K39)</f>
        <v>0</v>
      </c>
    </row>
    <row r="42" ht="6" customHeight="1"/>
    <row r="43" spans="1:11" ht="13.5" customHeight="1">
      <c r="A43" s="676" t="s">
        <v>366</v>
      </c>
      <c r="B43" s="201"/>
      <c r="C43" s="118"/>
      <c r="D43" s="118"/>
      <c r="E43" s="118"/>
      <c r="F43" s="118"/>
      <c r="G43" s="118"/>
      <c r="H43" s="118"/>
      <c r="I43" s="118"/>
      <c r="J43" s="201"/>
      <c r="K43" s="686" t="str">
        <f>'Page 13'!$A$36</f>
        <v>MET</v>
      </c>
    </row>
    <row r="44" spans="1:11" ht="12" customHeight="1">
      <c r="A44" s="677" t="s">
        <v>367</v>
      </c>
      <c r="B44" s="248"/>
      <c r="C44" s="102"/>
      <c r="D44" s="102"/>
      <c r="E44" s="102"/>
      <c r="F44" s="102"/>
      <c r="G44" s="102"/>
      <c r="H44" s="102"/>
      <c r="I44" s="102"/>
      <c r="J44" s="248"/>
      <c r="K44" s="687"/>
    </row>
    <row r="45" spans="1:11" ht="6" customHeight="1">
      <c r="A45" s="679"/>
      <c r="B45" s="110"/>
      <c r="C45" s="116"/>
      <c r="D45" s="116"/>
      <c r="E45" s="116"/>
      <c r="F45" s="116"/>
      <c r="G45" s="116"/>
      <c r="H45" s="116"/>
      <c r="I45" s="116"/>
      <c r="J45" s="110"/>
      <c r="K45" s="688"/>
    </row>
    <row r="46" spans="1:11" ht="13.5" customHeight="1">
      <c r="A46" s="676" t="s">
        <v>368</v>
      </c>
      <c r="B46" s="201"/>
      <c r="C46" s="118"/>
      <c r="D46" s="118"/>
      <c r="E46" s="118"/>
      <c r="F46" s="118"/>
      <c r="G46" s="118"/>
      <c r="H46" s="118"/>
      <c r="I46" s="118"/>
      <c r="J46" s="201"/>
      <c r="K46" s="686" t="str">
        <f>'Page 13'!$A$38</f>
        <v>MET</v>
      </c>
    </row>
    <row r="47" spans="1:11" ht="12" customHeight="1">
      <c r="A47" s="677" t="s">
        <v>369</v>
      </c>
      <c r="B47" s="248"/>
      <c r="C47" s="248"/>
      <c r="D47" s="248"/>
      <c r="E47" s="248"/>
      <c r="F47" s="248"/>
      <c r="G47" s="248"/>
      <c r="H47" s="248"/>
      <c r="I47" s="248"/>
      <c r="J47" s="248"/>
      <c r="K47" s="689"/>
    </row>
    <row r="48" spans="1:11" ht="6" customHeight="1">
      <c r="A48" s="679"/>
      <c r="B48" s="110"/>
      <c r="C48" s="110"/>
      <c r="D48" s="110"/>
      <c r="E48" s="110"/>
      <c r="F48" s="110"/>
      <c r="G48" s="110"/>
      <c r="H48" s="110"/>
      <c r="I48" s="110"/>
      <c r="J48" s="110"/>
      <c r="K48" s="690"/>
    </row>
    <row r="49" spans="1:11" ht="13.5" customHeight="1">
      <c r="A49" s="676" t="s">
        <v>370</v>
      </c>
      <c r="B49" s="201"/>
      <c r="C49" s="118"/>
      <c r="D49" s="118"/>
      <c r="E49" s="118"/>
      <c r="F49" s="118"/>
      <c r="G49" s="118"/>
      <c r="H49" s="118"/>
      <c r="I49" s="118"/>
      <c r="J49" s="201"/>
      <c r="K49" s="686" t="str">
        <f>'Page 13'!$A$33</f>
        <v>MET</v>
      </c>
    </row>
    <row r="50" spans="1:11" ht="12" customHeight="1">
      <c r="A50" s="677" t="s">
        <v>371</v>
      </c>
      <c r="B50" s="248"/>
      <c r="C50" s="102"/>
      <c r="D50" s="102"/>
      <c r="E50" s="102"/>
      <c r="F50" s="102"/>
      <c r="G50" s="102"/>
      <c r="H50" s="102"/>
      <c r="I50" s="102"/>
      <c r="J50" s="248"/>
      <c r="K50" s="687"/>
    </row>
    <row r="51" spans="1:11" ht="6" customHeight="1">
      <c r="A51" s="679"/>
      <c r="B51" s="110"/>
      <c r="C51" s="116"/>
      <c r="D51" s="116"/>
      <c r="E51" s="116"/>
      <c r="F51" s="116"/>
      <c r="G51" s="116"/>
      <c r="H51" s="116"/>
      <c r="I51" s="116"/>
      <c r="J51" s="110"/>
      <c r="K51" s="688"/>
    </row>
    <row r="52" spans="1:11" ht="13.5" customHeight="1">
      <c r="A52" s="675" t="s">
        <v>372</v>
      </c>
      <c r="B52" s="201"/>
      <c r="C52" s="118"/>
      <c r="D52" s="118"/>
      <c r="E52" s="118"/>
      <c r="F52" s="118"/>
      <c r="G52" s="118"/>
      <c r="H52" s="118"/>
      <c r="I52" s="118"/>
      <c r="J52" s="201"/>
      <c r="K52" s="686" t="str">
        <f>'Page 13'!$A$30</f>
        <v>MET</v>
      </c>
    </row>
    <row r="53" spans="1:11" ht="12" customHeight="1">
      <c r="A53" s="678" t="s">
        <v>373</v>
      </c>
      <c r="B53" s="248"/>
      <c r="C53" s="102"/>
      <c r="D53" s="102"/>
      <c r="E53" s="102"/>
      <c r="F53" s="102"/>
      <c r="G53" s="102"/>
      <c r="H53" s="102"/>
      <c r="I53" s="102"/>
      <c r="J53" s="248"/>
      <c r="K53" s="687"/>
    </row>
    <row r="54" spans="1:11" ht="15" customHeight="1">
      <c r="A54" s="989" t="str">
        <f>Cover!$A$69</f>
        <v>DO NOT ALTER THIS APPLICATION IN ANY WAY or APPLICATION IS SUBJECT TO DISQUALIFICATION!</v>
      </c>
      <c r="B54" s="989"/>
      <c r="C54" s="989"/>
      <c r="D54" s="989"/>
      <c r="E54" s="989"/>
      <c r="F54" s="989"/>
      <c r="G54" s="989"/>
      <c r="H54" s="989"/>
      <c r="I54" s="989"/>
      <c r="J54" s="989"/>
      <c r="K54" s="989"/>
    </row>
    <row r="55" spans="1:11" ht="14.25">
      <c r="A55" s="226" t="str">
        <f>Cover!$B$72</f>
        <v>  Our House Enterprises - Version 2</v>
      </c>
      <c r="B55" s="226" t="str">
        <f>Cover!$B$72</f>
        <v>  Our House Enterprises - Version 2</v>
      </c>
      <c r="J55" s="427" t="str">
        <f>("(")&amp;(Cover!$P$13)&amp;(" ")&amp;(Cover!$P$15)&amp;(")")</f>
        <v>(SELECT )</v>
      </c>
      <c r="K55" s="806">
        <f ca="1">NOW()</f>
        <v>39881.52914131944</v>
      </c>
    </row>
    <row r="60" spans="1:12" ht="12.75">
      <c r="A60" s="110"/>
      <c r="B60" s="110"/>
      <c r="C60" s="110"/>
      <c r="D60" s="110"/>
      <c r="E60" s="110"/>
      <c r="F60" s="110"/>
      <c r="G60" s="110"/>
      <c r="H60" s="110"/>
      <c r="I60" s="110"/>
      <c r="J60" s="110"/>
      <c r="K60" s="110"/>
      <c r="L60" s="110"/>
    </row>
    <row r="62" spans="1:11" ht="12.75">
      <c r="A62" s="226"/>
      <c r="B62" s="226"/>
      <c r="C62" s="226"/>
      <c r="D62" s="226"/>
      <c r="E62" s="226"/>
      <c r="F62" s="226"/>
      <c r="G62" s="226"/>
      <c r="H62" s="226"/>
      <c r="I62" s="226"/>
      <c r="J62" s="226"/>
      <c r="K62" s="226"/>
    </row>
    <row r="63" spans="1:11" ht="12.75">
      <c r="A63" s="226"/>
      <c r="B63" s="226"/>
      <c r="C63" s="226"/>
      <c r="D63" s="226"/>
      <c r="E63" s="226"/>
      <c r="F63" s="226"/>
      <c r="G63" s="226"/>
      <c r="H63" s="226"/>
      <c r="I63" s="226"/>
      <c r="J63" s="226"/>
      <c r="K63" s="226"/>
    </row>
    <row r="64" spans="1:11" ht="12.75">
      <c r="A64" s="226"/>
      <c r="B64" s="254"/>
      <c r="C64" s="254"/>
      <c r="D64" s="226"/>
      <c r="E64" s="226"/>
      <c r="F64" s="254"/>
      <c r="G64" s="254"/>
      <c r="H64" s="226"/>
      <c r="I64" s="254"/>
      <c r="J64" s="226"/>
      <c r="K64" s="227"/>
    </row>
    <row r="65" spans="1:11" ht="12.75">
      <c r="A65" s="226"/>
      <c r="B65" s="226"/>
      <c r="C65" s="226"/>
      <c r="D65" s="226"/>
      <c r="E65" s="226"/>
      <c r="F65" s="226"/>
      <c r="G65" s="226"/>
      <c r="H65" s="226"/>
      <c r="I65" s="226"/>
      <c r="J65" s="226"/>
      <c r="K65" s="226"/>
    </row>
    <row r="66" spans="1:11" ht="12.75">
      <c r="A66" s="226"/>
      <c r="B66" s="226"/>
      <c r="C66" s="226"/>
      <c r="D66" s="226"/>
      <c r="E66" s="226"/>
      <c r="F66" s="226"/>
      <c r="G66" s="226"/>
      <c r="H66" s="226"/>
      <c r="I66" s="226"/>
      <c r="J66" s="226"/>
      <c r="K66" s="226"/>
    </row>
    <row r="67" spans="1:11" ht="12.75">
      <c r="A67" s="226"/>
      <c r="B67" s="226"/>
      <c r="C67" s="226"/>
      <c r="D67" s="226"/>
      <c r="E67" s="226"/>
      <c r="F67" s="254"/>
      <c r="G67" s="226"/>
      <c r="H67" s="226"/>
      <c r="I67" s="226"/>
      <c r="J67" s="226"/>
      <c r="K67" s="226"/>
    </row>
    <row r="68" spans="1:11" ht="12.75">
      <c r="A68" s="226"/>
      <c r="B68" s="226"/>
      <c r="C68" s="226"/>
      <c r="D68" s="226"/>
      <c r="E68" s="226"/>
      <c r="F68" s="226"/>
      <c r="G68" s="226"/>
      <c r="H68" s="226"/>
      <c r="I68" s="226"/>
      <c r="J68" s="226"/>
      <c r="K68" s="226"/>
    </row>
  </sheetData>
  <sheetProtection password="F189" sheet="1" objects="1" scenarios="1"/>
  <mergeCells count="1">
    <mergeCell ref="A54:K54"/>
  </mergeCells>
  <dataValidations count="2">
    <dataValidation type="whole" allowBlank="1" showInputMessage="1" showErrorMessage="1" error="Use Whole Numbers!&#10;NO DECIMALS!" sqref="J10:J12 J14:J15 J17 J19 J23:K23 J29 J31:J32 J34 J36:K36 J27">
      <formula1>0</formula1>
      <formula2>999999999</formula2>
    </dataValidation>
    <dataValidation type="whole" allowBlank="1" showInputMessage="1" showErrorMessage="1" error="Whole Numbers Only!&#10;NO DECIMALS!" sqref="K10:K12">
      <formula1>0</formula1>
      <formula2>999999999</formula2>
    </dataValidation>
  </dataValidations>
  <printOptions/>
  <pageMargins left="0.5" right="0.5" top="0.5" bottom="0.5" header="0.5" footer="0.5"/>
  <pageSetup fitToHeight="1" fitToWidth="1" horizontalDpi="360" verticalDpi="360" orientation="portrait" scale="99" r:id="rId4"/>
  <headerFooter alignWithMargins="0">
    <oddFooter>&amp;CPage 9</oddFooter>
  </headerFooter>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64"/>
  <sheetViews>
    <sheetView showGridLines="0" zoomScalePageLayoutView="0" workbookViewId="0" topLeftCell="A1">
      <selection activeCell="A1" sqref="A1"/>
    </sheetView>
  </sheetViews>
  <sheetFormatPr defaultColWidth="9.140625" defaultRowHeight="12.75"/>
  <cols>
    <col min="1" max="1" width="3.28125" style="0" customWidth="1"/>
    <col min="2" max="3" width="2.421875" style="0" customWidth="1"/>
    <col min="5" max="5" width="11.7109375" style="0" customWidth="1"/>
    <col min="6" max="6" width="14.28125" style="0" customWidth="1"/>
    <col min="7" max="8" width="10.7109375" style="0" customWidth="1"/>
    <col min="9" max="9" width="3.28125" style="0" customWidth="1"/>
    <col min="10" max="11" width="14.7109375" style="0" customWidth="1"/>
    <col min="12" max="14" width="0" style="0" hidden="1" customWidth="1"/>
    <col min="15" max="16" width="12.7109375" style="0" hidden="1" customWidth="1"/>
    <col min="17" max="26" width="0" style="0" hidden="1" customWidth="1"/>
  </cols>
  <sheetData>
    <row r="1" ht="12.75">
      <c r="A1" s="614"/>
    </row>
    <row r="5" spans="1:11" ht="21.75" customHeight="1">
      <c r="A5" s="457" t="s">
        <v>374</v>
      </c>
      <c r="B5" s="226"/>
      <c r="C5" s="226"/>
      <c r="D5" s="226"/>
      <c r="E5" s="226"/>
      <c r="F5" s="226"/>
      <c r="G5" s="226"/>
      <c r="H5" s="226"/>
      <c r="I5" s="226"/>
      <c r="J5" s="458" t="s">
        <v>375</v>
      </c>
      <c r="K5" s="226"/>
    </row>
    <row r="6" spans="1:11" ht="11.25" customHeight="1">
      <c r="A6" s="459"/>
      <c r="B6" s="460" t="s">
        <v>376</v>
      </c>
      <c r="C6" s="460"/>
      <c r="D6" s="226"/>
      <c r="E6" s="226"/>
      <c r="F6" s="226"/>
      <c r="G6" s="226"/>
      <c r="H6" s="226"/>
      <c r="I6" s="226"/>
      <c r="J6" s="226"/>
      <c r="K6" s="226"/>
    </row>
    <row r="7" spans="1:11" ht="8.25" customHeight="1" thickBot="1">
      <c r="A7" s="226"/>
      <c r="B7" s="226"/>
      <c r="C7" s="226"/>
      <c r="D7" s="226"/>
      <c r="E7" s="226"/>
      <c r="F7" s="226"/>
      <c r="G7" s="226"/>
      <c r="H7" s="226"/>
      <c r="I7" s="226"/>
      <c r="J7" s="226"/>
      <c r="K7" s="226"/>
    </row>
    <row r="8" spans="1:11" ht="49.5" customHeight="1" thickBot="1">
      <c r="A8" s="461"/>
      <c r="B8" s="462" t="s">
        <v>377</v>
      </c>
      <c r="C8" s="462"/>
      <c r="D8" s="463"/>
      <c r="E8" s="463"/>
      <c r="F8" s="463"/>
      <c r="G8" s="463"/>
      <c r="H8" s="463"/>
      <c r="I8" s="463"/>
      <c r="J8" s="464" t="s">
        <v>325</v>
      </c>
      <c r="K8" s="465" t="s">
        <v>326</v>
      </c>
    </row>
    <row r="9" spans="1:11" s="246" customFormat="1" ht="16.5" customHeight="1">
      <c r="A9" s="466" t="s">
        <v>11</v>
      </c>
      <c r="B9" s="467" t="s">
        <v>378</v>
      </c>
      <c r="C9" s="468"/>
      <c r="D9" s="469"/>
      <c r="E9" s="470"/>
      <c r="F9" s="470"/>
      <c r="G9" s="470"/>
      <c r="H9" s="470"/>
      <c r="I9" s="470"/>
      <c r="J9" s="471"/>
      <c r="K9" s="496"/>
    </row>
    <row r="10" spans="1:11" ht="18" customHeight="1">
      <c r="A10" s="473"/>
      <c r="B10" s="474" t="s">
        <v>379</v>
      </c>
      <c r="C10" s="474"/>
      <c r="D10" s="475"/>
      <c r="E10" s="476"/>
      <c r="F10" s="476"/>
      <c r="G10" s="476"/>
      <c r="H10" s="476"/>
      <c r="I10" s="476"/>
      <c r="J10" s="213"/>
      <c r="K10" s="774"/>
    </row>
    <row r="11" spans="1:11" ht="18" customHeight="1">
      <c r="A11" s="479"/>
      <c r="B11" s="480" t="s">
        <v>380</v>
      </c>
      <c r="C11" s="480"/>
      <c r="D11" s="481"/>
      <c r="E11" s="482"/>
      <c r="F11" s="482"/>
      <c r="G11" s="482"/>
      <c r="H11" s="482"/>
      <c r="I11" s="482"/>
      <c r="J11" s="725"/>
      <c r="K11" s="894"/>
    </row>
    <row r="12" spans="1:11" ht="12.75" customHeight="1">
      <c r="A12" s="473"/>
      <c r="B12" s="483" t="s">
        <v>381</v>
      </c>
      <c r="C12" s="474"/>
      <c r="D12" s="475"/>
      <c r="E12" s="476"/>
      <c r="F12" s="476"/>
      <c r="G12" s="476"/>
      <c r="H12" s="476"/>
      <c r="I12" s="476"/>
      <c r="J12" s="477"/>
      <c r="K12" s="486"/>
    </row>
    <row r="13" spans="1:11" ht="12.75" customHeight="1">
      <c r="A13" s="719"/>
      <c r="B13" s="745" t="s">
        <v>382</v>
      </c>
      <c r="C13" s="708" t="s">
        <v>383</v>
      </c>
      <c r="D13" s="727"/>
      <c r="E13" s="727"/>
      <c r="F13" s="727"/>
      <c r="G13" s="727"/>
      <c r="H13" s="727"/>
      <c r="I13" s="728"/>
      <c r="J13" s="746">
        <f>(J10+J11)</f>
        <v>0</v>
      </c>
      <c r="K13" s="747">
        <f>(K10+K11)</f>
        <v>0</v>
      </c>
    </row>
    <row r="14" spans="1:11" ht="12.75" customHeight="1">
      <c r="A14" s="247"/>
      <c r="B14" s="307"/>
      <c r="C14" s="712" t="s">
        <v>384</v>
      </c>
      <c r="D14" s="742"/>
      <c r="E14" s="742"/>
      <c r="F14" s="742"/>
      <c r="G14" s="742"/>
      <c r="H14" s="742"/>
      <c r="I14" s="742"/>
      <c r="J14" s="477"/>
      <c r="K14" s="486"/>
    </row>
    <row r="15" spans="1:11" ht="18" customHeight="1">
      <c r="A15" s="247"/>
      <c r="B15" s="255" t="s">
        <v>276</v>
      </c>
      <c r="C15" s="255" t="s">
        <v>385</v>
      </c>
      <c r="D15" s="48"/>
      <c r="E15" s="248"/>
      <c r="F15" s="248"/>
      <c r="G15" s="248"/>
      <c r="H15" s="248"/>
      <c r="I15" s="248"/>
      <c r="J15" s="213"/>
      <c r="K15" s="774"/>
    </row>
    <row r="16" spans="1:11" s="246" customFormat="1" ht="16.5" customHeight="1">
      <c r="A16" s="499" t="s">
        <v>13</v>
      </c>
      <c r="B16" s="339" t="s">
        <v>386</v>
      </c>
      <c r="C16" s="500"/>
      <c r="D16" s="275"/>
      <c r="E16" s="276"/>
      <c r="F16" s="276"/>
      <c r="G16" s="276"/>
      <c r="H16" s="276"/>
      <c r="I16" s="340" t="s">
        <v>387</v>
      </c>
      <c r="J16" s="502">
        <f>(J13+J15)</f>
        <v>0</v>
      </c>
      <c r="K16" s="503">
        <f>(K13+K15)</f>
        <v>0</v>
      </c>
    </row>
    <row r="17" spans="1:11" s="246" customFormat="1" ht="16.5" customHeight="1">
      <c r="A17" s="321" t="s">
        <v>15</v>
      </c>
      <c r="B17" s="320" t="s">
        <v>388</v>
      </c>
      <c r="C17" s="266"/>
      <c r="D17" s="267"/>
      <c r="E17" s="268"/>
      <c r="F17" s="268"/>
      <c r="G17" s="268"/>
      <c r="H17" s="268"/>
      <c r="I17" s="268"/>
      <c r="J17" s="471"/>
      <c r="K17" s="497"/>
    </row>
    <row r="18" spans="1:11" ht="12.75" customHeight="1">
      <c r="A18" s="719"/>
      <c r="B18" s="721" t="s">
        <v>267</v>
      </c>
      <c r="C18" s="707" t="s">
        <v>389</v>
      </c>
      <c r="D18" s="727"/>
      <c r="E18" s="727"/>
      <c r="F18" s="727"/>
      <c r="G18" s="727"/>
      <c r="H18" s="727"/>
      <c r="I18" s="728"/>
      <c r="J18" s="725"/>
      <c r="K18" s="894"/>
    </row>
    <row r="19" spans="1:11" ht="12.75" customHeight="1">
      <c r="A19" s="247"/>
      <c r="B19" s="284"/>
      <c r="C19" s="284" t="s">
        <v>390</v>
      </c>
      <c r="D19" s="742"/>
      <c r="E19" s="742"/>
      <c r="F19" s="742"/>
      <c r="G19" s="742"/>
      <c r="H19" s="742"/>
      <c r="I19" s="743"/>
      <c r="J19" s="748"/>
      <c r="K19" s="740"/>
    </row>
    <row r="20" spans="1:11" ht="12.75" customHeight="1">
      <c r="A20" s="263"/>
      <c r="B20" s="721" t="s">
        <v>270</v>
      </c>
      <c r="C20" s="707" t="s">
        <v>391</v>
      </c>
      <c r="D20" s="727"/>
      <c r="E20" s="727"/>
      <c r="F20" s="727"/>
      <c r="G20" s="727"/>
      <c r="H20" s="727"/>
      <c r="I20" s="728"/>
      <c r="J20" s="725"/>
      <c r="K20" s="894"/>
    </row>
    <row r="21" spans="1:11" ht="12.75" customHeight="1">
      <c r="A21" s="247"/>
      <c r="B21" s="284"/>
      <c r="C21" s="284" t="s">
        <v>392</v>
      </c>
      <c r="D21" s="742"/>
      <c r="E21" s="742"/>
      <c r="F21" s="742"/>
      <c r="G21" s="742"/>
      <c r="H21" s="742"/>
      <c r="I21" s="743"/>
      <c r="J21" s="748"/>
      <c r="K21" s="740"/>
    </row>
    <row r="22" spans="1:11" ht="12.75" customHeight="1">
      <c r="A22" s="263"/>
      <c r="B22" s="721" t="s">
        <v>273</v>
      </c>
      <c r="C22" s="707" t="s">
        <v>393</v>
      </c>
      <c r="D22" s="727"/>
      <c r="E22" s="727"/>
      <c r="F22" s="727"/>
      <c r="G22" s="727"/>
      <c r="H22" s="727"/>
      <c r="I22" s="728"/>
      <c r="J22" s="725"/>
      <c r="K22" s="894"/>
    </row>
    <row r="23" spans="1:11" ht="12.75" customHeight="1">
      <c r="A23" s="247"/>
      <c r="B23" s="284"/>
      <c r="C23" s="284" t="s">
        <v>394</v>
      </c>
      <c r="D23" s="742"/>
      <c r="E23" s="742"/>
      <c r="F23" s="742"/>
      <c r="G23" s="742"/>
      <c r="H23" s="742"/>
      <c r="I23" s="743"/>
      <c r="J23" s="748"/>
      <c r="K23" s="740"/>
    </row>
    <row r="24" spans="1:11" ht="12.75" customHeight="1">
      <c r="A24" s="263"/>
      <c r="B24" s="721" t="s">
        <v>276</v>
      </c>
      <c r="C24" s="729" t="s">
        <v>395</v>
      </c>
      <c r="D24" s="730"/>
      <c r="E24" s="730"/>
      <c r="F24" s="730"/>
      <c r="G24" s="730"/>
      <c r="H24" s="731"/>
      <c r="I24" s="732"/>
      <c r="J24" s="733">
        <f>SUM(J18:J22)</f>
        <v>0</v>
      </c>
      <c r="K24" s="734">
        <f>SUM(K18:K22)</f>
        <v>0</v>
      </c>
    </row>
    <row r="25" spans="1:11" ht="12.75" customHeight="1">
      <c r="A25" s="247"/>
      <c r="B25" s="284"/>
      <c r="C25" s="744" t="s">
        <v>396</v>
      </c>
      <c r="D25" s="741"/>
      <c r="E25" s="741"/>
      <c r="F25" s="741"/>
      <c r="G25" s="741"/>
      <c r="H25" s="696"/>
      <c r="I25" s="697"/>
      <c r="J25" s="477"/>
      <c r="K25" s="486"/>
    </row>
    <row r="26" spans="1:11" s="110" customFormat="1" ht="12.75" customHeight="1">
      <c r="A26" s="263"/>
      <c r="B26" s="721" t="s">
        <v>279</v>
      </c>
      <c r="C26" s="735" t="s">
        <v>397</v>
      </c>
      <c r="D26" s="736"/>
      <c r="E26" s="736"/>
      <c r="F26" s="736"/>
      <c r="G26" s="736"/>
      <c r="H26" s="736"/>
      <c r="I26" s="737"/>
      <c r="J26" s="725"/>
      <c r="K26" s="894"/>
    </row>
    <row r="27" spans="1:11" ht="12.75" customHeight="1">
      <c r="A27" s="247"/>
      <c r="B27" s="284"/>
      <c r="C27" s="280" t="s">
        <v>398</v>
      </c>
      <c r="D27" s="738"/>
      <c r="E27" s="738"/>
      <c r="F27" s="738"/>
      <c r="G27" s="738"/>
      <c r="H27" s="738"/>
      <c r="I27" s="739"/>
      <c r="J27" s="748"/>
      <c r="K27" s="740"/>
    </row>
    <row r="28" spans="1:11" s="251" customFormat="1" ht="18" customHeight="1">
      <c r="A28" s="257"/>
      <c r="B28" s="280" t="s">
        <v>282</v>
      </c>
      <c r="C28" s="259" t="s">
        <v>399</v>
      </c>
      <c r="D28" s="260"/>
      <c r="E28" s="260"/>
      <c r="F28" s="260"/>
      <c r="G28" s="260"/>
      <c r="H28" s="260"/>
      <c r="I28" s="319"/>
      <c r="J28" s="484">
        <f>(J24+J26)</f>
        <v>0</v>
      </c>
      <c r="K28" s="498">
        <f>(K24+K26)</f>
        <v>0</v>
      </c>
    </row>
    <row r="29" spans="1:11" s="251" customFormat="1" ht="13.5" customHeight="1">
      <c r="A29" s="504" t="s">
        <v>17</v>
      </c>
      <c r="B29" s="505" t="s">
        <v>400</v>
      </c>
      <c r="C29" s="506"/>
      <c r="D29" s="506"/>
      <c r="E29" s="208"/>
      <c r="F29" s="208"/>
      <c r="G29" s="208"/>
      <c r="H29" s="208"/>
      <c r="I29" s="506"/>
      <c r="J29" s="494"/>
      <c r="K29" s="488"/>
    </row>
    <row r="30" spans="1:11" s="251" customFormat="1" ht="15" customHeight="1" thickBot="1">
      <c r="A30" s="507"/>
      <c r="B30" s="508" t="s">
        <v>401</v>
      </c>
      <c r="C30" s="509"/>
      <c r="D30" s="509"/>
      <c r="E30" s="510"/>
      <c r="F30" s="510"/>
      <c r="G30" s="510"/>
      <c r="H30" s="510"/>
      <c r="I30" s="511"/>
      <c r="J30" s="515">
        <f>J13+J24</f>
        <v>0</v>
      </c>
      <c r="K30" s="516">
        <f>K13+K24</f>
        <v>0</v>
      </c>
    </row>
    <row r="31" spans="1:11" s="251" customFormat="1" ht="13.5" customHeight="1">
      <c r="A31" s="504" t="s">
        <v>402</v>
      </c>
      <c r="B31" s="505" t="s">
        <v>403</v>
      </c>
      <c r="C31" s="506"/>
      <c r="D31" s="506"/>
      <c r="E31" s="208"/>
      <c r="F31" s="208"/>
      <c r="G31" s="208"/>
      <c r="H31" s="208"/>
      <c r="I31" s="506"/>
      <c r="J31" s="517"/>
      <c r="K31" s="491"/>
    </row>
    <row r="32" spans="1:11" ht="15" customHeight="1" thickBot="1">
      <c r="A32" s="512"/>
      <c r="B32" s="508" t="s">
        <v>404</v>
      </c>
      <c r="C32" s="513"/>
      <c r="D32" s="514"/>
      <c r="E32" s="382"/>
      <c r="F32" s="382"/>
      <c r="G32" s="382"/>
      <c r="H32" s="382"/>
      <c r="I32" s="511"/>
      <c r="J32" s="518">
        <f>J15+J26</f>
        <v>0</v>
      </c>
      <c r="K32" s="519">
        <f>K15+K26</f>
        <v>0</v>
      </c>
    </row>
    <row r="33" spans="1:11" s="246" customFormat="1" ht="16.5" customHeight="1" thickBot="1">
      <c r="A33" s="499" t="s">
        <v>405</v>
      </c>
      <c r="B33" s="339" t="s">
        <v>406</v>
      </c>
      <c r="C33" s="500"/>
      <c r="D33" s="275"/>
      <c r="E33" s="276"/>
      <c r="F33" s="276"/>
      <c r="G33" s="276"/>
      <c r="H33" s="276"/>
      <c r="I33" s="340" t="s">
        <v>407</v>
      </c>
      <c r="J33" s="502">
        <f>J30+J32</f>
        <v>0</v>
      </c>
      <c r="K33" s="519">
        <f>K30+K32</f>
        <v>0</v>
      </c>
    </row>
    <row r="34" spans="1:11" ht="15.75" customHeight="1">
      <c r="A34" s="534"/>
      <c r="B34" s="322"/>
      <c r="C34" s="323"/>
      <c r="D34" s="324"/>
      <c r="E34" s="325"/>
      <c r="F34" s="325"/>
      <c r="G34" s="325"/>
      <c r="H34" s="325"/>
      <c r="I34" s="326"/>
      <c r="J34" s="531"/>
      <c r="K34" s="535"/>
    </row>
    <row r="35" spans="1:11" s="246" customFormat="1" ht="16.5" customHeight="1">
      <c r="A35" s="321" t="s">
        <v>408</v>
      </c>
      <c r="B35" s="320" t="s">
        <v>409</v>
      </c>
      <c r="C35" s="266"/>
      <c r="D35" s="267"/>
      <c r="E35" s="268"/>
      <c r="F35" s="268"/>
      <c r="G35" s="268"/>
      <c r="H35" s="268"/>
      <c r="I35" s="268"/>
      <c r="J35" s="334"/>
      <c r="K35" s="332"/>
    </row>
    <row r="36" spans="1:14" s="246" customFormat="1" ht="18" customHeight="1">
      <c r="A36" s="328"/>
      <c r="B36" s="260" t="s">
        <v>267</v>
      </c>
      <c r="C36" s="260" t="s">
        <v>410</v>
      </c>
      <c r="D36" s="329"/>
      <c r="E36" s="330"/>
      <c r="F36" s="330"/>
      <c r="G36" s="330"/>
      <c r="H36" s="330"/>
      <c r="I36" s="764" t="s">
        <v>411</v>
      </c>
      <c r="J36" s="487">
        <f>M36-J30</f>
        <v>0</v>
      </c>
      <c r="K36" s="492">
        <f>N36-K30</f>
        <v>0</v>
      </c>
      <c r="M36" s="246">
        <f>'Page 9'!$J$38</f>
        <v>0</v>
      </c>
      <c r="N36" s="246">
        <f>'Page 9'!$K$38</f>
        <v>0</v>
      </c>
    </row>
    <row r="37" spans="1:14" ht="18" customHeight="1">
      <c r="A37" s="247"/>
      <c r="B37" s="249" t="s">
        <v>270</v>
      </c>
      <c r="C37" s="280" t="s">
        <v>412</v>
      </c>
      <c r="D37" s="255"/>
      <c r="E37" s="250"/>
      <c r="F37" s="250"/>
      <c r="G37" s="250"/>
      <c r="H37" s="250"/>
      <c r="I37" s="765" t="s">
        <v>413</v>
      </c>
      <c r="J37" s="477">
        <f>M37-J32</f>
        <v>0</v>
      </c>
      <c r="K37" s="493">
        <f>N37-K32</f>
        <v>0</v>
      </c>
      <c r="M37">
        <f>'Page 9'!$J$39</f>
        <v>0</v>
      </c>
      <c r="N37">
        <f>'Page 9'!$K$39</f>
        <v>0</v>
      </c>
    </row>
    <row r="38" spans="1:11" ht="18" customHeight="1">
      <c r="A38" s="247"/>
      <c r="B38" s="258" t="s">
        <v>273</v>
      </c>
      <c r="C38" s="259" t="s">
        <v>414</v>
      </c>
      <c r="D38" s="318"/>
      <c r="E38" s="318"/>
      <c r="F38" s="318"/>
      <c r="G38" s="318"/>
      <c r="H38" s="318"/>
      <c r="I38" s="766" t="s">
        <v>415</v>
      </c>
      <c r="J38" s="530">
        <f>J36+J37</f>
        <v>0</v>
      </c>
      <c r="K38" s="538">
        <f>K36+K37</f>
        <v>0</v>
      </c>
    </row>
    <row r="39" spans="1:11" s="251" customFormat="1" ht="15" customHeight="1">
      <c r="A39" s="504" t="s">
        <v>416</v>
      </c>
      <c r="B39" s="505" t="s">
        <v>417</v>
      </c>
      <c r="C39" s="506"/>
      <c r="D39" s="506"/>
      <c r="E39" s="208"/>
      <c r="F39" s="208"/>
      <c r="G39" s="208"/>
      <c r="H39" s="208"/>
      <c r="I39" s="506"/>
      <c r="J39" s="335" t="s">
        <v>418</v>
      </c>
      <c r="K39" s="491"/>
    </row>
    <row r="40" spans="1:11" ht="12.75" customHeight="1">
      <c r="A40" s="520"/>
      <c r="B40" s="521" t="s">
        <v>419</v>
      </c>
      <c r="C40" s="522"/>
      <c r="D40" s="276"/>
      <c r="E40" s="276"/>
      <c r="F40" s="276"/>
      <c r="G40" s="276"/>
      <c r="H40" s="276"/>
      <c r="I40" s="276"/>
      <c r="J40" s="692" t="s">
        <v>418</v>
      </c>
      <c r="K40" s="539">
        <f>K36-J36</f>
        <v>0</v>
      </c>
    </row>
    <row r="41" spans="1:11" s="251" customFormat="1" ht="15" customHeight="1">
      <c r="A41" s="504" t="s">
        <v>420</v>
      </c>
      <c r="B41" s="505" t="s">
        <v>421</v>
      </c>
      <c r="C41" s="506"/>
      <c r="D41" s="506"/>
      <c r="E41" s="208"/>
      <c r="F41" s="208"/>
      <c r="G41" s="208"/>
      <c r="H41" s="208"/>
      <c r="I41" s="506"/>
      <c r="J41" s="335" t="s">
        <v>418</v>
      </c>
      <c r="K41" s="490"/>
    </row>
    <row r="42" spans="1:11" ht="12.75" customHeight="1">
      <c r="A42" s="520"/>
      <c r="B42" s="521" t="s">
        <v>422</v>
      </c>
      <c r="C42" s="522"/>
      <c r="D42" s="276"/>
      <c r="E42" s="276"/>
      <c r="F42" s="276"/>
      <c r="G42" s="276"/>
      <c r="H42" s="276"/>
      <c r="I42" s="276"/>
      <c r="J42" s="692" t="s">
        <v>418</v>
      </c>
      <c r="K42" s="539">
        <f>K37-J37</f>
        <v>0</v>
      </c>
    </row>
    <row r="43" spans="1:11" ht="21.75" customHeight="1">
      <c r="A43" s="523" t="s">
        <v>423</v>
      </c>
      <c r="B43" s="524" t="s">
        <v>424</v>
      </c>
      <c r="C43" s="525"/>
      <c r="D43" s="329"/>
      <c r="E43" s="330"/>
      <c r="F43" s="330"/>
      <c r="G43" s="330"/>
      <c r="H43" s="330"/>
      <c r="I43" s="331" t="s">
        <v>425</v>
      </c>
      <c r="J43" s="333" t="s">
        <v>418</v>
      </c>
      <c r="K43" s="691">
        <f>K40+K42</f>
        <v>0</v>
      </c>
    </row>
    <row r="44" spans="1:11" s="251" customFormat="1" ht="15" customHeight="1">
      <c r="A44" s="504" t="s">
        <v>426</v>
      </c>
      <c r="B44" s="505" t="s">
        <v>427</v>
      </c>
      <c r="C44" s="506"/>
      <c r="D44" s="506"/>
      <c r="E44" s="208"/>
      <c r="F44" s="208"/>
      <c r="G44" s="208"/>
      <c r="H44" s="208"/>
      <c r="I44" s="526" t="s">
        <v>428</v>
      </c>
      <c r="J44" s="494">
        <f>M45-J16</f>
        <v>0</v>
      </c>
      <c r="K44" s="537">
        <f>N45-K16</f>
        <v>0</v>
      </c>
    </row>
    <row r="45" spans="1:14" ht="12.75" customHeight="1">
      <c r="A45" s="520"/>
      <c r="B45" s="521" t="s">
        <v>429</v>
      </c>
      <c r="C45" s="522"/>
      <c r="D45" s="276"/>
      <c r="E45" s="276"/>
      <c r="F45" s="276"/>
      <c r="G45" s="276"/>
      <c r="H45" s="276"/>
      <c r="I45" s="276"/>
      <c r="J45" s="495"/>
      <c r="K45" s="489"/>
      <c r="M45">
        <f>'Page 9'!$J$24</f>
        <v>0</v>
      </c>
      <c r="N45">
        <f>'Page 9'!$K$24</f>
        <v>0</v>
      </c>
    </row>
    <row r="46" spans="1:14" s="251" customFormat="1" ht="15" customHeight="1">
      <c r="A46" s="504" t="s">
        <v>430</v>
      </c>
      <c r="B46" s="505" t="s">
        <v>431</v>
      </c>
      <c r="C46" s="506"/>
      <c r="D46" s="506"/>
      <c r="E46" s="208"/>
      <c r="F46" s="208"/>
      <c r="G46" s="208"/>
      <c r="H46" s="208"/>
      <c r="I46" s="526" t="s">
        <v>432</v>
      </c>
      <c r="J46" s="494">
        <f>O47</f>
        <v>1</v>
      </c>
      <c r="K46" s="488">
        <f>P47</f>
        <v>1</v>
      </c>
      <c r="M46" s="251">
        <f>IF(M45=0,1,M45)</f>
        <v>1</v>
      </c>
      <c r="N46" s="251">
        <f>IF(N45=0,1,N45)</f>
        <v>1</v>
      </c>
    </row>
    <row r="47" spans="1:18" ht="12.75" customHeight="1">
      <c r="A47" s="520"/>
      <c r="B47" s="521" t="s">
        <v>433</v>
      </c>
      <c r="C47" s="522"/>
      <c r="D47" s="276"/>
      <c r="E47" s="276"/>
      <c r="F47" s="276"/>
      <c r="G47" s="276"/>
      <c r="H47" s="276"/>
      <c r="I47" s="276"/>
      <c r="J47" s="540" t="s">
        <v>434</v>
      </c>
      <c r="K47" s="541" t="s">
        <v>434</v>
      </c>
      <c r="M47">
        <f>IF(J16=0,1,J16)</f>
        <v>1</v>
      </c>
      <c r="N47">
        <f>IF(K16=0,1,K16)</f>
        <v>1</v>
      </c>
      <c r="O47" s="532">
        <f>M46/M47</f>
        <v>1</v>
      </c>
      <c r="P47" s="532">
        <f>N46/N47</f>
        <v>1</v>
      </c>
      <c r="Q47" s="533" t="str">
        <f>"$"&amp;O47&amp;" :1"</f>
        <v>$1 :1</v>
      </c>
      <c r="R47" t="str">
        <f>"$"&amp;P47&amp;" :1"</f>
        <v>$1 :1</v>
      </c>
    </row>
    <row r="48" spans="1:14" s="251" customFormat="1" ht="15" customHeight="1">
      <c r="A48" s="504" t="s">
        <v>435</v>
      </c>
      <c r="B48" s="505" t="s">
        <v>436</v>
      </c>
      <c r="C48" s="506"/>
      <c r="D48" s="506"/>
      <c r="E48" s="208"/>
      <c r="F48" s="208"/>
      <c r="G48" s="208"/>
      <c r="H48" s="208"/>
      <c r="I48" s="526" t="s">
        <v>437</v>
      </c>
      <c r="J48" s="750">
        <f>M49</f>
        <v>0</v>
      </c>
      <c r="K48" s="751">
        <f>N49</f>
        <v>0</v>
      </c>
      <c r="M48" s="536" t="e">
        <f>J33/J38</f>
        <v>#DIV/0!</v>
      </c>
      <c r="N48" s="536" t="e">
        <f>K33/K38</f>
        <v>#DIV/0!</v>
      </c>
    </row>
    <row r="49" spans="1:14" ht="12.75" customHeight="1" thickBot="1">
      <c r="A49" s="527"/>
      <c r="B49" s="528" t="s">
        <v>438</v>
      </c>
      <c r="C49" s="529"/>
      <c r="D49" s="382"/>
      <c r="E49" s="382"/>
      <c r="F49" s="382"/>
      <c r="G49" s="382"/>
      <c r="H49" s="382"/>
      <c r="I49" s="382"/>
      <c r="J49" s="543" t="s">
        <v>434</v>
      </c>
      <c r="K49" s="542" t="s">
        <v>434</v>
      </c>
      <c r="M49" s="237">
        <f>IF(J33=0,0,M48)</f>
        <v>0</v>
      </c>
      <c r="N49" s="237">
        <f>IF(K33=0,0,N48)</f>
        <v>0</v>
      </c>
    </row>
    <row r="50" spans="1:11" ht="15" customHeight="1">
      <c r="A50" s="989" t="str">
        <f>Cover!$A$69</f>
        <v>DO NOT ALTER THIS APPLICATION IN ANY WAY or APPLICATION IS SUBJECT TO DISQUALIFICATION!</v>
      </c>
      <c r="B50" s="989"/>
      <c r="C50" s="989"/>
      <c r="D50" s="989"/>
      <c r="E50" s="989"/>
      <c r="F50" s="989"/>
      <c r="G50" s="989"/>
      <c r="H50" s="989"/>
      <c r="I50" s="989"/>
      <c r="J50" s="989"/>
      <c r="K50" s="989"/>
    </row>
    <row r="51" spans="1:11" ht="14.25">
      <c r="A51" s="226" t="str">
        <f>Cover!$B$72</f>
        <v>  Our House Enterprises - Version 2</v>
      </c>
      <c r="B51" s="226" t="str">
        <f>Cover!$B$72</f>
        <v>  Our House Enterprises - Version 2</v>
      </c>
      <c r="J51" s="427" t="str">
        <f>("(")&amp;(Cover!$P$13)&amp;(" ")&amp;(Cover!$P$15)&amp;(")")</f>
        <v>(SELECT )</v>
      </c>
      <c r="K51" s="806">
        <f ca="1">NOW()</f>
        <v>39881.52914131944</v>
      </c>
    </row>
    <row r="56" spans="1:12" ht="12.75">
      <c r="A56" s="110"/>
      <c r="B56" s="110"/>
      <c r="C56" s="110"/>
      <c r="D56" s="110"/>
      <c r="E56" s="110"/>
      <c r="F56" s="110"/>
      <c r="G56" s="110"/>
      <c r="H56" s="110"/>
      <c r="I56" s="110"/>
      <c r="J56" s="110"/>
      <c r="K56" s="110"/>
      <c r="L56" s="253"/>
    </row>
    <row r="58" spans="1:11" ht="12.75">
      <c r="A58" s="226"/>
      <c r="B58" s="226"/>
      <c r="C58" s="226"/>
      <c r="D58" s="226"/>
      <c r="E58" s="226"/>
      <c r="F58" s="226"/>
      <c r="G58" s="226"/>
      <c r="H58" s="226"/>
      <c r="I58" s="226"/>
      <c r="J58" s="226"/>
      <c r="K58" s="226"/>
    </row>
    <row r="59" spans="1:11" ht="12.75">
      <c r="A59" s="226"/>
      <c r="B59" s="226"/>
      <c r="C59" s="226"/>
      <c r="D59" s="226"/>
      <c r="E59" s="226"/>
      <c r="F59" s="226"/>
      <c r="G59" s="226"/>
      <c r="H59" s="226"/>
      <c r="I59" s="226"/>
      <c r="J59" s="226"/>
      <c r="K59" s="226"/>
    </row>
    <row r="60" spans="1:11" ht="12.75">
      <c r="A60" s="226"/>
      <c r="B60" s="254"/>
      <c r="C60" s="254"/>
      <c r="D60" s="226"/>
      <c r="E60" s="226"/>
      <c r="F60" s="254"/>
      <c r="G60" s="254"/>
      <c r="H60" s="226"/>
      <c r="I60" s="254"/>
      <c r="J60" s="226"/>
      <c r="K60" s="227"/>
    </row>
    <row r="61" spans="1:11" ht="12.75">
      <c r="A61" s="226"/>
      <c r="B61" s="226"/>
      <c r="C61" s="226"/>
      <c r="D61" s="226"/>
      <c r="E61" s="226"/>
      <c r="F61" s="226"/>
      <c r="G61" s="226"/>
      <c r="H61" s="226"/>
      <c r="I61" s="226"/>
      <c r="J61" s="226"/>
      <c r="K61" s="226"/>
    </row>
    <row r="62" spans="1:11" ht="12.75">
      <c r="A62" s="226"/>
      <c r="B62" s="226"/>
      <c r="C62" s="226"/>
      <c r="D62" s="226"/>
      <c r="E62" s="226"/>
      <c r="F62" s="226"/>
      <c r="G62" s="226"/>
      <c r="H62" s="226"/>
      <c r="I62" s="226"/>
      <c r="J62" s="226"/>
      <c r="K62" s="226"/>
    </row>
    <row r="63" spans="1:11" ht="12.75">
      <c r="A63" s="226"/>
      <c r="B63" s="226"/>
      <c r="C63" s="226"/>
      <c r="D63" s="226"/>
      <c r="E63" s="226"/>
      <c r="F63" s="254"/>
      <c r="G63" s="226"/>
      <c r="H63" s="226"/>
      <c r="I63" s="226"/>
      <c r="J63" s="226"/>
      <c r="K63" s="226"/>
    </row>
    <row r="64" spans="1:11" ht="12.75">
      <c r="A64" s="226"/>
      <c r="B64" s="226"/>
      <c r="C64" s="226"/>
      <c r="D64" s="226"/>
      <c r="E64" s="226"/>
      <c r="F64" s="226"/>
      <c r="G64" s="226"/>
      <c r="H64" s="226"/>
      <c r="I64" s="226"/>
      <c r="J64" s="226"/>
      <c r="K64" s="226"/>
    </row>
  </sheetData>
  <sheetProtection password="F189" sheet="1" objects="1" scenarios="1"/>
  <mergeCells count="1">
    <mergeCell ref="A50:K50"/>
  </mergeCells>
  <dataValidations count="1">
    <dataValidation type="whole" allowBlank="1" showInputMessage="1" showErrorMessage="1" error="Use Whole Numbers!&#10;NO DECIMALS!" sqref="J26:K26 J22:K22 J20:K20 J18:K18 J15:K15 J10:K11">
      <formula1>0</formula1>
      <formula2>999999999</formula2>
    </dataValidation>
  </dataValidations>
  <printOptions/>
  <pageMargins left="0.5" right="0.5" top="0.5" bottom="0.5" header="0.5" footer="0.5"/>
  <pageSetup fitToHeight="1" fitToWidth="1" horizontalDpi="360" verticalDpi="360" orientation="portrait"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
    </sheetView>
  </sheetViews>
  <sheetFormatPr defaultColWidth="9.140625" defaultRowHeight="12.75"/>
  <cols>
    <col min="1" max="1" width="3.28125" style="0" customWidth="1"/>
    <col min="2" max="3" width="2.421875" style="0" customWidth="1"/>
    <col min="5" max="5" width="11.7109375" style="0" customWidth="1"/>
    <col min="6" max="6" width="14.28125" style="0" customWidth="1"/>
    <col min="7" max="8" width="10.7109375" style="0" customWidth="1"/>
    <col min="9" max="9" width="6.7109375" style="0" customWidth="1"/>
    <col min="10" max="10" width="12.28125" style="0" customWidth="1"/>
    <col min="11" max="11" width="14.7109375" style="0" customWidth="1"/>
    <col min="12" max="20" width="9.140625" style="0" hidden="1" customWidth="1"/>
  </cols>
  <sheetData>
    <row r="1" ht="12.75">
      <c r="A1" s="614"/>
    </row>
    <row r="5" spans="1:11" ht="19.5" customHeight="1">
      <c r="A5" s="457" t="s">
        <v>374</v>
      </c>
      <c r="B5" s="226"/>
      <c r="C5" s="226"/>
      <c r="D5" s="226"/>
      <c r="E5" s="226"/>
      <c r="F5" s="226"/>
      <c r="G5" s="226"/>
      <c r="H5" s="226"/>
      <c r="I5" s="226"/>
      <c r="J5" s="551"/>
      <c r="K5" s="545" t="s">
        <v>157</v>
      </c>
    </row>
    <row r="6" spans="1:10" ht="11.25" customHeight="1">
      <c r="A6" s="459"/>
      <c r="B6" s="460" t="s">
        <v>439</v>
      </c>
      <c r="C6" s="460"/>
      <c r="D6" s="226"/>
      <c r="E6" s="226"/>
      <c r="F6" s="226"/>
      <c r="G6" s="226"/>
      <c r="H6" s="226"/>
      <c r="I6" s="226"/>
      <c r="J6" s="226"/>
    </row>
    <row r="7" spans="1:10" ht="3" customHeight="1" thickBot="1">
      <c r="A7" s="226"/>
      <c r="B7" s="226"/>
      <c r="C7" s="226"/>
      <c r="D7" s="226"/>
      <c r="E7" s="226"/>
      <c r="F7" s="226"/>
      <c r="G7" s="226"/>
      <c r="H7" s="226"/>
      <c r="I7" s="226"/>
      <c r="J7" s="226"/>
    </row>
    <row r="8" spans="1:11" ht="14.25" customHeight="1" thickBot="1">
      <c r="A8" s="461"/>
      <c r="B8" s="462"/>
      <c r="C8" s="462"/>
      <c r="D8" s="463"/>
      <c r="E8" s="463"/>
      <c r="F8" s="463"/>
      <c r="G8" s="463"/>
      <c r="H8" s="463"/>
      <c r="I8" s="463"/>
      <c r="J8" s="465"/>
      <c r="K8" s="245" t="s">
        <v>440</v>
      </c>
    </row>
    <row r="9" spans="1:11" s="246" customFormat="1" ht="14.25" customHeight="1">
      <c r="A9" s="466" t="s">
        <v>441</v>
      </c>
      <c r="B9" s="467" t="s">
        <v>442</v>
      </c>
      <c r="C9" s="468"/>
      <c r="D9" s="469"/>
      <c r="E9" s="470"/>
      <c r="F9" s="470"/>
      <c r="G9" s="470"/>
      <c r="H9" s="470"/>
      <c r="I9" s="470"/>
      <c r="J9" s="552"/>
      <c r="K9" s="336"/>
    </row>
    <row r="10" spans="1:11" ht="14.25" customHeight="1">
      <c r="A10" s="473"/>
      <c r="B10" s="474" t="s">
        <v>379</v>
      </c>
      <c r="C10" s="474" t="s">
        <v>443</v>
      </c>
      <c r="D10" s="475"/>
      <c r="E10" s="476"/>
      <c r="F10" s="476"/>
      <c r="G10" s="476"/>
      <c r="H10" s="476"/>
      <c r="I10" s="476"/>
      <c r="J10" s="553" t="s">
        <v>444</v>
      </c>
      <c r="K10" s="478">
        <f>'Page 10'!$K$36</f>
        <v>0</v>
      </c>
    </row>
    <row r="11" spans="1:11" ht="14.25" customHeight="1">
      <c r="A11" s="479"/>
      <c r="B11" s="480" t="s">
        <v>380</v>
      </c>
      <c r="C11" s="480" t="s">
        <v>445</v>
      </c>
      <c r="D11" s="481"/>
      <c r="E11" s="482"/>
      <c r="F11" s="482"/>
      <c r="G11" s="482"/>
      <c r="H11" s="482"/>
      <c r="I11" s="482"/>
      <c r="J11" s="554"/>
      <c r="K11" s="894"/>
    </row>
    <row r="12" spans="1:11" ht="14.25" customHeight="1">
      <c r="A12" s="473"/>
      <c r="B12" s="483"/>
      <c r="C12" s="474" t="s">
        <v>446</v>
      </c>
      <c r="D12" s="475"/>
      <c r="E12" s="476"/>
      <c r="F12" s="476"/>
      <c r="G12" s="476"/>
      <c r="H12" s="476"/>
      <c r="I12" s="476"/>
      <c r="J12" s="555"/>
      <c r="K12" s="478"/>
    </row>
    <row r="13" spans="1:11" ht="14.25" customHeight="1">
      <c r="A13" s="473"/>
      <c r="B13" s="556" t="s">
        <v>382</v>
      </c>
      <c r="C13" s="557" t="s">
        <v>594</v>
      </c>
      <c r="D13" s="558"/>
      <c r="E13" s="558"/>
      <c r="F13" s="558"/>
      <c r="G13" s="558"/>
      <c r="H13" s="558"/>
      <c r="I13" s="558"/>
      <c r="J13" s="553" t="s">
        <v>447</v>
      </c>
      <c r="K13" s="486">
        <f>(K10+K11)</f>
        <v>0</v>
      </c>
    </row>
    <row r="14" spans="1:11" s="246" customFormat="1" ht="14.25" customHeight="1">
      <c r="A14" s="559" t="s">
        <v>448</v>
      </c>
      <c r="B14" s="560" t="s">
        <v>449</v>
      </c>
      <c r="C14" s="561"/>
      <c r="D14" s="562"/>
      <c r="E14" s="563"/>
      <c r="F14" s="563"/>
      <c r="G14" s="563"/>
      <c r="H14" s="563"/>
      <c r="I14" s="564"/>
      <c r="J14" s="565" t="s">
        <v>450</v>
      </c>
      <c r="K14" s="501">
        <f>'Page 10'!$K$37</f>
        <v>0</v>
      </c>
    </row>
    <row r="15" spans="1:11" s="246" customFormat="1" ht="14.25" customHeight="1">
      <c r="A15" s="559" t="s">
        <v>451</v>
      </c>
      <c r="B15" s="560" t="s">
        <v>452</v>
      </c>
      <c r="C15" s="561"/>
      <c r="D15" s="562"/>
      <c r="E15" s="563"/>
      <c r="F15" s="563"/>
      <c r="G15" s="563"/>
      <c r="H15" s="563"/>
      <c r="I15" s="563"/>
      <c r="J15" s="565" t="s">
        <v>453</v>
      </c>
      <c r="K15" s="544">
        <f>K13+K14</f>
        <v>0</v>
      </c>
    </row>
    <row r="16" spans="1:11" s="246" customFormat="1" ht="14.25" customHeight="1">
      <c r="A16" s="466" t="s">
        <v>454</v>
      </c>
      <c r="B16" s="467" t="s">
        <v>455</v>
      </c>
      <c r="C16" s="468"/>
      <c r="D16" s="469"/>
      <c r="E16" s="470"/>
      <c r="F16" s="470"/>
      <c r="G16" s="470"/>
      <c r="H16" s="470"/>
      <c r="I16" s="470"/>
      <c r="J16" s="566"/>
      <c r="K16" s="336"/>
    </row>
    <row r="17" spans="1:11" ht="14.25" customHeight="1">
      <c r="A17" s="473"/>
      <c r="B17" s="567" t="s">
        <v>267</v>
      </c>
      <c r="C17" s="568" t="s">
        <v>456</v>
      </c>
      <c r="D17" s="568"/>
      <c r="E17" s="568"/>
      <c r="F17" s="568"/>
      <c r="G17" s="568"/>
      <c r="H17" s="568"/>
      <c r="I17" s="568"/>
      <c r="J17" s="555"/>
      <c r="K17" s="337"/>
    </row>
    <row r="18" spans="1:11" ht="14.25" customHeight="1">
      <c r="A18" s="569"/>
      <c r="B18" s="567" t="s">
        <v>270</v>
      </c>
      <c r="C18" s="570" t="s">
        <v>457</v>
      </c>
      <c r="D18" s="571"/>
      <c r="E18" s="571"/>
      <c r="F18" s="571"/>
      <c r="G18" s="571"/>
      <c r="H18" s="571"/>
      <c r="I18" s="571"/>
      <c r="J18" s="572"/>
      <c r="K18" s="613"/>
    </row>
    <row r="19" spans="1:11" ht="14.25" customHeight="1">
      <c r="A19" s="569"/>
      <c r="B19" s="570" t="s">
        <v>273</v>
      </c>
      <c r="C19" s="571" t="s">
        <v>458</v>
      </c>
      <c r="D19" s="571"/>
      <c r="E19" s="571"/>
      <c r="F19" s="571" t="s">
        <v>624</v>
      </c>
      <c r="G19" s="571"/>
      <c r="H19" s="571"/>
      <c r="I19" s="571"/>
      <c r="J19" s="573"/>
      <c r="K19" s="613"/>
    </row>
    <row r="20" spans="1:11" ht="14.25" customHeight="1">
      <c r="A20" s="473"/>
      <c r="B20" s="567" t="s">
        <v>276</v>
      </c>
      <c r="C20" s="568" t="s">
        <v>459</v>
      </c>
      <c r="D20" s="568"/>
      <c r="E20" s="568"/>
      <c r="F20" s="568"/>
      <c r="G20" s="568"/>
      <c r="H20" s="568"/>
      <c r="I20" s="568"/>
      <c r="J20" s="553" t="s">
        <v>460</v>
      </c>
      <c r="K20" s="498">
        <f>K17+K18+K19</f>
        <v>0</v>
      </c>
    </row>
    <row r="21" spans="1:11" ht="14.25" customHeight="1">
      <c r="A21" s="569"/>
      <c r="B21" s="567" t="s">
        <v>279</v>
      </c>
      <c r="C21" s="570" t="s">
        <v>461</v>
      </c>
      <c r="D21" s="571"/>
      <c r="E21" s="571"/>
      <c r="F21" s="571"/>
      <c r="G21" s="571"/>
      <c r="H21" s="571"/>
      <c r="I21" s="571"/>
      <c r="J21" s="572"/>
      <c r="K21" s="613"/>
    </row>
    <row r="22" spans="1:13" ht="14.25" customHeight="1">
      <c r="A22" s="479"/>
      <c r="B22" s="574" t="s">
        <v>282</v>
      </c>
      <c r="C22" s="574" t="s">
        <v>462</v>
      </c>
      <c r="D22" s="480"/>
      <c r="E22" s="480"/>
      <c r="F22" s="480"/>
      <c r="G22" s="575"/>
      <c r="H22" s="575"/>
      <c r="I22" s="575"/>
      <c r="J22" s="576" t="s">
        <v>463</v>
      </c>
      <c r="K22" s="546">
        <f>M22</f>
        <v>0</v>
      </c>
      <c r="L22" s="235">
        <f>K20-K21</f>
        <v>0</v>
      </c>
      <c r="M22">
        <f>IF(L22&gt;0,L22,0)</f>
        <v>0</v>
      </c>
    </row>
    <row r="23" spans="1:11" s="251" customFormat="1" ht="12" customHeight="1" thickBot="1">
      <c r="A23" s="473"/>
      <c r="B23" s="567"/>
      <c r="C23" s="577" t="s">
        <v>464</v>
      </c>
      <c r="D23" s="474"/>
      <c r="E23" s="474"/>
      <c r="F23" s="474"/>
      <c r="G23" s="474"/>
      <c r="H23" s="474"/>
      <c r="I23" s="474"/>
      <c r="J23" s="555"/>
      <c r="K23" s="486"/>
    </row>
    <row r="24" spans="1:14" s="246" customFormat="1" ht="14.25" customHeight="1">
      <c r="A24" s="559" t="s">
        <v>465</v>
      </c>
      <c r="B24" s="560" t="s">
        <v>466</v>
      </c>
      <c r="C24" s="561"/>
      <c r="D24" s="562"/>
      <c r="E24" s="563"/>
      <c r="F24" s="563"/>
      <c r="G24" s="563"/>
      <c r="H24" s="563"/>
      <c r="I24" s="563"/>
      <c r="J24" s="565" t="s">
        <v>467</v>
      </c>
      <c r="K24" s="544">
        <f>K13-K22</f>
        <v>0</v>
      </c>
      <c r="N24" s="672">
        <v>60000</v>
      </c>
    </row>
    <row r="25" spans="1:14" s="246" customFormat="1" ht="14.25" customHeight="1">
      <c r="A25" s="559" t="s">
        <v>468</v>
      </c>
      <c r="B25" s="560" t="s">
        <v>469</v>
      </c>
      <c r="C25" s="561"/>
      <c r="D25" s="562"/>
      <c r="E25" s="563"/>
      <c r="F25" s="563"/>
      <c r="G25" s="563"/>
      <c r="H25" s="563"/>
      <c r="I25" s="563"/>
      <c r="J25" s="565" t="s">
        <v>470</v>
      </c>
      <c r="K25" s="794">
        <f>L25*3.33</f>
        <v>0</v>
      </c>
      <c r="L25" s="246">
        <f>'Page 4'!$G$52</f>
        <v>0</v>
      </c>
      <c r="N25" s="673">
        <v>0</v>
      </c>
    </row>
    <row r="26" spans="1:14" s="246" customFormat="1" ht="14.25" customHeight="1" thickBot="1">
      <c r="A26" s="559" t="s">
        <v>471</v>
      </c>
      <c r="B26" s="560" t="s">
        <v>472</v>
      </c>
      <c r="C26" s="561"/>
      <c r="D26" s="562"/>
      <c r="E26" s="563"/>
      <c r="F26" s="563"/>
      <c r="G26" s="563"/>
      <c r="H26" s="563"/>
      <c r="I26" s="563"/>
      <c r="J26" s="565" t="s">
        <v>473</v>
      </c>
      <c r="K26" s="795">
        <f>K24+K25</f>
        <v>0</v>
      </c>
      <c r="N26" s="674">
        <f>SUM(N24:N25)</f>
        <v>60000</v>
      </c>
    </row>
    <row r="27" spans="1:11" ht="4.5" customHeight="1">
      <c r="A27" s="578"/>
      <c r="B27" s="579"/>
      <c r="C27" s="580"/>
      <c r="D27" s="581"/>
      <c r="E27" s="582"/>
      <c r="F27" s="582"/>
      <c r="G27" s="582"/>
      <c r="H27" s="582"/>
      <c r="I27" s="583"/>
      <c r="J27" s="584"/>
      <c r="K27" s="612"/>
    </row>
    <row r="28" spans="1:11" ht="16.5" customHeight="1">
      <c r="A28" s="585"/>
      <c r="B28" s="586" t="s">
        <v>474</v>
      </c>
      <c r="C28" s="586"/>
      <c r="D28" s="587"/>
      <c r="E28" s="587"/>
      <c r="F28" s="587"/>
      <c r="G28" s="587"/>
      <c r="H28" s="587"/>
      <c r="I28" s="587"/>
      <c r="J28" s="587"/>
      <c r="K28" s="110"/>
    </row>
    <row r="29" spans="1:11" ht="4.5" customHeight="1">
      <c r="A29" s="588"/>
      <c r="B29" s="560"/>
      <c r="C29" s="589"/>
      <c r="D29" s="562"/>
      <c r="E29" s="563"/>
      <c r="F29" s="563"/>
      <c r="G29" s="563"/>
      <c r="H29" s="563"/>
      <c r="I29" s="590"/>
      <c r="J29" s="591"/>
      <c r="K29" s="615"/>
    </row>
    <row r="30" spans="1:11" s="246" customFormat="1" ht="14.25" customHeight="1">
      <c r="A30" s="466" t="s">
        <v>475</v>
      </c>
      <c r="B30" s="467" t="s">
        <v>476</v>
      </c>
      <c r="C30" s="468"/>
      <c r="D30" s="469"/>
      <c r="E30" s="470"/>
      <c r="F30" s="470"/>
      <c r="G30" s="470"/>
      <c r="H30" s="470"/>
      <c r="I30" s="470"/>
      <c r="J30" s="592"/>
      <c r="K30" s="547"/>
    </row>
    <row r="31" spans="1:11" s="246" customFormat="1" ht="14.25" customHeight="1">
      <c r="A31" s="593"/>
      <c r="B31" s="594" t="s">
        <v>267</v>
      </c>
      <c r="C31" s="594" t="s">
        <v>477</v>
      </c>
      <c r="D31" s="595"/>
      <c r="E31" s="596"/>
      <c r="F31" s="596"/>
      <c r="G31" s="596"/>
      <c r="H31" s="596"/>
      <c r="I31" s="597"/>
      <c r="J31" s="553" t="s">
        <v>478</v>
      </c>
      <c r="K31" s="548">
        <f>'Page 8a &amp; 8b'!$K$46</f>
        <v>0</v>
      </c>
    </row>
    <row r="32" spans="1:11" ht="14.25" customHeight="1">
      <c r="A32" s="473"/>
      <c r="B32" s="598" t="s">
        <v>270</v>
      </c>
      <c r="C32" s="567" t="s">
        <v>479</v>
      </c>
      <c r="D32" s="474"/>
      <c r="E32" s="599"/>
      <c r="F32" s="599"/>
      <c r="G32" s="599"/>
      <c r="H32" s="599"/>
      <c r="I32" s="597"/>
      <c r="J32" s="553" t="s">
        <v>480</v>
      </c>
      <c r="K32" s="478">
        <f>'Page 4'!$L$52</f>
        <v>0</v>
      </c>
    </row>
    <row r="33" spans="1:14" ht="14.25" customHeight="1">
      <c r="A33" s="473"/>
      <c r="B33" s="598" t="s">
        <v>273</v>
      </c>
      <c r="C33" s="567" t="s">
        <v>481</v>
      </c>
      <c r="D33" s="474"/>
      <c r="E33" s="599"/>
      <c r="F33" s="599"/>
      <c r="G33" s="599"/>
      <c r="H33" s="599"/>
      <c r="I33" s="564"/>
      <c r="J33" s="553" t="s">
        <v>482</v>
      </c>
      <c r="K33" s="478">
        <f>K31+K32</f>
        <v>0</v>
      </c>
      <c r="N33" s="110">
        <v>1500</v>
      </c>
    </row>
    <row r="34" spans="1:14" ht="14.25" customHeight="1">
      <c r="A34" s="473"/>
      <c r="B34" s="598" t="s">
        <v>276</v>
      </c>
      <c r="C34" s="567" t="s">
        <v>483</v>
      </c>
      <c r="D34" s="474"/>
      <c r="E34" s="599"/>
      <c r="F34" s="599"/>
      <c r="G34" s="599"/>
      <c r="H34" s="599"/>
      <c r="I34" s="600"/>
      <c r="J34" s="553" t="s">
        <v>470</v>
      </c>
      <c r="K34" s="793">
        <f>L34*3.33</f>
        <v>0</v>
      </c>
      <c r="L34">
        <f>'Page 4'!$G$52</f>
        <v>0</v>
      </c>
      <c r="N34" s="110">
        <v>7500</v>
      </c>
    </row>
    <row r="35" spans="1:14" ht="14.25" customHeight="1">
      <c r="A35" s="473"/>
      <c r="B35" s="601" t="s">
        <v>484</v>
      </c>
      <c r="C35" s="570" t="s">
        <v>485</v>
      </c>
      <c r="D35" s="557"/>
      <c r="E35" s="557"/>
      <c r="F35" s="557"/>
      <c r="G35" s="557"/>
      <c r="H35" s="557"/>
      <c r="I35" s="597"/>
      <c r="J35" s="553" t="s">
        <v>486</v>
      </c>
      <c r="K35" s="793">
        <f>K33+K34</f>
        <v>0</v>
      </c>
      <c r="N35" s="110">
        <f>N33+N34</f>
        <v>9000</v>
      </c>
    </row>
    <row r="36" spans="1:11" s="251" customFormat="1" ht="14.25" customHeight="1">
      <c r="A36" s="466" t="s">
        <v>487</v>
      </c>
      <c r="B36" s="467" t="s">
        <v>488</v>
      </c>
      <c r="C36" s="468"/>
      <c r="D36" s="469"/>
      <c r="E36" s="470"/>
      <c r="F36" s="470"/>
      <c r="G36" s="470"/>
      <c r="H36" s="470"/>
      <c r="I36" s="470"/>
      <c r="J36" s="592"/>
      <c r="K36" s="472"/>
    </row>
    <row r="37" spans="1:11" ht="14.25" customHeight="1">
      <c r="A37" s="593"/>
      <c r="B37" s="594" t="s">
        <v>267</v>
      </c>
      <c r="C37" s="594" t="s">
        <v>489</v>
      </c>
      <c r="D37" s="595"/>
      <c r="E37" s="596"/>
      <c r="F37" s="596"/>
      <c r="G37" s="596"/>
      <c r="H37" s="596"/>
      <c r="I37" s="597"/>
      <c r="J37" s="767" t="s">
        <v>490</v>
      </c>
      <c r="K37" s="485">
        <f>K17</f>
        <v>0</v>
      </c>
    </row>
    <row r="38" spans="1:11" s="251" customFormat="1" ht="14.25" customHeight="1">
      <c r="A38" s="473"/>
      <c r="B38" s="598" t="s">
        <v>270</v>
      </c>
      <c r="C38" s="567" t="s">
        <v>491</v>
      </c>
      <c r="D38" s="474"/>
      <c r="E38" s="599"/>
      <c r="F38" s="599"/>
      <c r="G38" s="599"/>
      <c r="H38" s="599"/>
      <c r="I38" s="564"/>
      <c r="J38" s="553" t="s">
        <v>492</v>
      </c>
      <c r="K38" s="478">
        <f>K33+K37</f>
        <v>0</v>
      </c>
    </row>
    <row r="39" spans="1:11" ht="14.25" customHeight="1">
      <c r="A39" s="473"/>
      <c r="B39" s="598" t="s">
        <v>273</v>
      </c>
      <c r="C39" s="567" t="s">
        <v>457</v>
      </c>
      <c r="D39" s="474"/>
      <c r="E39" s="599"/>
      <c r="F39" s="599"/>
      <c r="G39" s="599"/>
      <c r="H39" s="599"/>
      <c r="I39" s="597"/>
      <c r="J39" s="553" t="s">
        <v>493</v>
      </c>
      <c r="K39" s="478">
        <f>K18</f>
        <v>0</v>
      </c>
    </row>
    <row r="40" spans="1:11" ht="14.25" customHeight="1">
      <c r="A40" s="473"/>
      <c r="B40" s="598" t="s">
        <v>276</v>
      </c>
      <c r="C40" s="567" t="s">
        <v>458</v>
      </c>
      <c r="D40" s="474"/>
      <c r="E40" s="599"/>
      <c r="F40" s="599"/>
      <c r="G40" s="599"/>
      <c r="H40" s="599"/>
      <c r="I40" s="597"/>
      <c r="J40" s="553" t="s">
        <v>494</v>
      </c>
      <c r="K40" s="478">
        <f>K19</f>
        <v>0</v>
      </c>
    </row>
    <row r="41" spans="1:11" ht="14.25" customHeight="1">
      <c r="A41" s="473"/>
      <c r="B41" s="598" t="s">
        <v>279</v>
      </c>
      <c r="C41" s="567" t="s">
        <v>495</v>
      </c>
      <c r="D41" s="474"/>
      <c r="E41" s="599"/>
      <c r="F41" s="599"/>
      <c r="G41" s="599"/>
      <c r="H41" s="599"/>
      <c r="I41" s="600"/>
      <c r="J41" s="553" t="s">
        <v>496</v>
      </c>
      <c r="K41" s="478">
        <f>K39+K40</f>
        <v>0</v>
      </c>
    </row>
    <row r="42" spans="1:11" s="251" customFormat="1" ht="14.25" customHeight="1">
      <c r="A42" s="473"/>
      <c r="B42" s="601" t="s">
        <v>282</v>
      </c>
      <c r="C42" s="570" t="s">
        <v>497</v>
      </c>
      <c r="D42" s="557"/>
      <c r="E42" s="557"/>
      <c r="F42" s="557"/>
      <c r="G42" s="557"/>
      <c r="H42" s="557"/>
      <c r="I42" s="597"/>
      <c r="J42" s="553" t="s">
        <v>498</v>
      </c>
      <c r="K42" s="478">
        <f>K38+K41</f>
        <v>0</v>
      </c>
    </row>
    <row r="43" spans="1:11" ht="14.25" customHeight="1">
      <c r="A43" s="466" t="s">
        <v>499</v>
      </c>
      <c r="B43" s="467" t="s">
        <v>500</v>
      </c>
      <c r="C43" s="468"/>
      <c r="D43" s="469"/>
      <c r="E43" s="470"/>
      <c r="F43" s="470"/>
      <c r="G43" s="470"/>
      <c r="H43" s="470"/>
      <c r="I43" s="470"/>
      <c r="J43" s="592"/>
      <c r="K43" s="472"/>
    </row>
    <row r="44" spans="1:11" s="251" customFormat="1" ht="14.25" customHeight="1">
      <c r="A44" s="593"/>
      <c r="B44" s="594" t="s">
        <v>267</v>
      </c>
      <c r="C44" s="594" t="s">
        <v>445</v>
      </c>
      <c r="D44" s="595"/>
      <c r="E44" s="596"/>
      <c r="F44" s="596"/>
      <c r="G44" s="596"/>
      <c r="H44" s="596"/>
      <c r="I44" s="597"/>
      <c r="J44" s="553" t="s">
        <v>501</v>
      </c>
      <c r="K44" s="548">
        <f>K11</f>
        <v>0</v>
      </c>
    </row>
    <row r="45" spans="1:11" ht="14.25" customHeight="1">
      <c r="A45" s="473"/>
      <c r="B45" s="598" t="s">
        <v>270</v>
      </c>
      <c r="C45" s="567" t="s">
        <v>461</v>
      </c>
      <c r="D45" s="474"/>
      <c r="E45" s="599"/>
      <c r="F45" s="599"/>
      <c r="G45" s="599"/>
      <c r="H45" s="599"/>
      <c r="I45" s="597"/>
      <c r="J45" s="553" t="s">
        <v>502</v>
      </c>
      <c r="K45" s="478">
        <f>K21</f>
        <v>0</v>
      </c>
    </row>
    <row r="46" spans="1:11" s="251" customFormat="1" ht="14.25" customHeight="1">
      <c r="A46" s="473"/>
      <c r="B46" s="598" t="s">
        <v>273</v>
      </c>
      <c r="C46" s="567" t="s">
        <v>503</v>
      </c>
      <c r="D46" s="474"/>
      <c r="E46" s="599"/>
      <c r="F46" s="599"/>
      <c r="G46" s="599"/>
      <c r="H46" s="599"/>
      <c r="I46" s="597"/>
      <c r="J46" s="553" t="s">
        <v>504</v>
      </c>
      <c r="K46" s="478">
        <f>K44+K45</f>
        <v>0</v>
      </c>
    </row>
    <row r="47" spans="1:14" ht="14.25" customHeight="1">
      <c r="A47" s="559" t="s">
        <v>505</v>
      </c>
      <c r="B47" s="560" t="s">
        <v>506</v>
      </c>
      <c r="C47" s="561"/>
      <c r="D47" s="562"/>
      <c r="E47" s="563"/>
      <c r="F47" s="563"/>
      <c r="G47" s="563"/>
      <c r="H47" s="563"/>
      <c r="I47" s="563"/>
      <c r="J47" s="602" t="s">
        <v>507</v>
      </c>
      <c r="K47" s="544">
        <f>K42-K46</f>
        <v>0</v>
      </c>
      <c r="M47" s="235"/>
      <c r="N47" s="235">
        <v>101</v>
      </c>
    </row>
    <row r="48" spans="1:14" ht="14.25" customHeight="1">
      <c r="A48" s="559" t="s">
        <v>508</v>
      </c>
      <c r="B48" s="560" t="s">
        <v>424</v>
      </c>
      <c r="C48" s="561"/>
      <c r="D48" s="562"/>
      <c r="E48" s="563"/>
      <c r="F48" s="563"/>
      <c r="G48" s="563"/>
      <c r="H48" s="563"/>
      <c r="I48" s="563"/>
      <c r="J48" s="602" t="s">
        <v>509</v>
      </c>
      <c r="K48" s="544">
        <f>'Page 10'!$K$43</f>
        <v>0</v>
      </c>
      <c r="M48" s="235"/>
      <c r="N48" s="235">
        <v>102</v>
      </c>
    </row>
    <row r="49" spans="1:11" ht="6" customHeight="1">
      <c r="A49" s="603"/>
      <c r="B49" s="604"/>
      <c r="C49" s="605"/>
      <c r="D49" s="606"/>
      <c r="E49" s="607"/>
      <c r="F49" s="607"/>
      <c r="G49" s="607"/>
      <c r="H49" s="607"/>
      <c r="I49" s="607"/>
      <c r="J49" s="608"/>
      <c r="K49" s="341"/>
    </row>
    <row r="50" spans="1:13" ht="14.25" customHeight="1">
      <c r="A50" s="609" t="s">
        <v>510</v>
      </c>
      <c r="B50" s="609"/>
      <c r="C50" s="610" t="s">
        <v>511</v>
      </c>
      <c r="D50" s="610"/>
      <c r="E50" s="607"/>
      <c r="F50" s="607"/>
      <c r="G50" s="607"/>
      <c r="H50" s="607"/>
      <c r="I50" s="607"/>
      <c r="J50" s="608"/>
      <c r="K50" s="775" t="str">
        <f>IF($K$25=0,IF($K$26&gt;=7500,"MET","ERROR"),"See ** Below")</f>
        <v>ERROR</v>
      </c>
      <c r="M50" s="549" t="str">
        <f>IF($N$25=0,IF($N$26&gt;=7500,"MET","ERROR"),"See Below")</f>
        <v>MET</v>
      </c>
    </row>
    <row r="51" spans="1:11" ht="14.25" customHeight="1">
      <c r="A51" s="609" t="s">
        <v>512</v>
      </c>
      <c r="B51" s="609"/>
      <c r="C51" s="610" t="s">
        <v>513</v>
      </c>
      <c r="D51" s="610"/>
      <c r="E51" s="607"/>
      <c r="F51" s="607"/>
      <c r="G51" s="607"/>
      <c r="H51" s="607"/>
      <c r="I51" s="607"/>
      <c r="J51" s="608"/>
      <c r="K51" s="776"/>
    </row>
    <row r="52" spans="1:15" ht="14.25" customHeight="1">
      <c r="A52" s="609"/>
      <c r="B52" s="609"/>
      <c r="C52" s="610" t="s">
        <v>514</v>
      </c>
      <c r="D52" s="610"/>
      <c r="E52" s="607"/>
      <c r="F52" s="607"/>
      <c r="G52" s="607"/>
      <c r="H52" s="607"/>
      <c r="I52" s="607"/>
      <c r="J52" s="608"/>
      <c r="K52" s="775" t="str">
        <f>IF($K$25=0,"See * Above",IF($K$24&gt;=7500,"MET",IF($K$24&gt;=1500,IF($K$24&lt;=7500,IF($K$26&gt;=9000,"MET","ERROR"),"ERROR"),"ERROR")))</f>
        <v>See * Above</v>
      </c>
      <c r="M52" s="549" t="str">
        <f>IF($N$25=0,"See Above",IF($N$24&gt;=7500,"MET",IF($N$24&gt;=1500,IF($N$24&lt;=7500,IF($N$26&gt;=9000,"MET","ERROR"),"ERROR"),"ERROR")))</f>
        <v>See Above</v>
      </c>
      <c r="O52" s="549" t="b">
        <f>IF($K$25=0,IF($K$26&gt;=7500,"MET"),IF($K$25&gt;=1,IF($K$24&gt;=7500,"MET",IF($K$24&gt;=1500,IF($K$24&lt;=7500,IF($K$26&gt;=9000,"MET","ERROR"),"ERROR"),"ERROR"))))</f>
        <v>0</v>
      </c>
    </row>
    <row r="53" spans="1:15" ht="14.25" customHeight="1">
      <c r="A53" s="609" t="s">
        <v>515</v>
      </c>
      <c r="B53" s="609"/>
      <c r="C53" s="610" t="s">
        <v>516</v>
      </c>
      <c r="D53" s="610"/>
      <c r="E53" s="607"/>
      <c r="F53" s="607"/>
      <c r="G53" s="607"/>
      <c r="H53" s="607"/>
      <c r="I53" s="607"/>
      <c r="J53" s="608"/>
      <c r="K53" s="776"/>
      <c r="O53" t="str">
        <f>IF(O52=FALSE,"ERROR",O52)</f>
        <v>ERROR</v>
      </c>
    </row>
    <row r="54" spans="1:11" ht="14.25" customHeight="1">
      <c r="A54" s="609" t="s">
        <v>517</v>
      </c>
      <c r="B54" s="609"/>
      <c r="C54" s="610" t="s">
        <v>518</v>
      </c>
      <c r="D54" s="610"/>
      <c r="E54" s="226"/>
      <c r="F54" s="226"/>
      <c r="G54" s="226"/>
      <c r="H54" s="226"/>
      <c r="I54" s="226"/>
      <c r="J54" s="226"/>
      <c r="K54" s="226"/>
    </row>
    <row r="55" spans="1:13" ht="14.25" customHeight="1">
      <c r="A55" s="226"/>
      <c r="B55" s="609"/>
      <c r="C55" s="610" t="s">
        <v>519</v>
      </c>
      <c r="D55" s="610"/>
      <c r="E55" s="226"/>
      <c r="F55" s="226"/>
      <c r="G55" s="226"/>
      <c r="H55" s="226"/>
      <c r="I55" s="226"/>
      <c r="J55" s="226"/>
      <c r="K55" s="777" t="str">
        <f>IF($K$33&lt;1500,"ERROR",IF($K$33&gt;=7500,"MET",IF($K$33&gt;=1500,IF($K$33&lt;7500,IF($K$35&gt;=9000,"MET","ERROR"),"ERROR"),"ERROR")))</f>
        <v>ERROR</v>
      </c>
      <c r="M55" s="550" t="str">
        <f>IF($N$33&lt;1500,"ERROR",IF($N$33&gt;=7500,"MET",IF($N$33&gt;=1500,IF($N$33&lt;7500,IF($N$35&gt;=9000,"MET","ERROR"),"ERROR"),"ERROR")))</f>
        <v>MET</v>
      </c>
    </row>
    <row r="56" spans="1:13" ht="14.25" customHeight="1">
      <c r="A56" s="609" t="s">
        <v>520</v>
      </c>
      <c r="B56" s="609"/>
      <c r="C56" s="226" t="s">
        <v>521</v>
      </c>
      <c r="D56" s="611"/>
      <c r="E56" s="226"/>
      <c r="F56" s="226"/>
      <c r="G56" s="226"/>
      <c r="H56" s="226"/>
      <c r="I56" s="226"/>
      <c r="J56" s="693"/>
      <c r="K56" s="777" t="str">
        <f>IF(K48&lt;=K47,"MET","ERROR")</f>
        <v>MET</v>
      </c>
      <c r="M56" t="str">
        <f>IF(N48&lt;=N47,"MET","ERROR")</f>
        <v>ERROR</v>
      </c>
    </row>
    <row r="57" spans="1:11" ht="14.25" customHeight="1">
      <c r="A57" s="989" t="str">
        <f>Cover!$A$69</f>
        <v>DO NOT ALTER THIS APPLICATION IN ANY WAY or APPLICATION IS SUBJECT TO DISQUALIFICATION!</v>
      </c>
      <c r="B57" s="989"/>
      <c r="C57" s="989"/>
      <c r="D57" s="989"/>
      <c r="E57" s="989"/>
      <c r="F57" s="989"/>
      <c r="G57" s="989"/>
      <c r="H57" s="989"/>
      <c r="I57" s="989"/>
      <c r="J57" s="989"/>
      <c r="K57" s="989"/>
    </row>
    <row r="58" spans="1:11" ht="14.25">
      <c r="A58" s="226"/>
      <c r="B58" s="226" t="str">
        <f>Cover!$B$72</f>
        <v>  Our House Enterprises - Version 2</v>
      </c>
      <c r="C58" s="226"/>
      <c r="D58" s="226"/>
      <c r="E58" s="226"/>
      <c r="F58" s="226"/>
      <c r="G58" s="226"/>
      <c r="H58" s="226"/>
      <c r="I58" s="226"/>
      <c r="J58" s="427" t="str">
        <f>("(")&amp;(Cover!$P$13)&amp;(" ")&amp;(Cover!$P$15)&amp;(")")</f>
        <v>(SELECT )</v>
      </c>
      <c r="K58" s="806">
        <f ca="1">NOW()</f>
        <v>39881.52914131944</v>
      </c>
    </row>
    <row r="59" ht="12.75">
      <c r="K59" s="614"/>
    </row>
    <row r="63" spans="1:12" ht="12.75">
      <c r="A63" s="110"/>
      <c r="B63" s="110"/>
      <c r="C63" s="110"/>
      <c r="D63" s="110"/>
      <c r="E63" s="110"/>
      <c r="F63" s="110"/>
      <c r="G63" s="110"/>
      <c r="H63" s="110"/>
      <c r="I63" s="110"/>
      <c r="J63" s="110"/>
      <c r="K63" s="110"/>
      <c r="L63" s="253"/>
    </row>
    <row r="65" spans="1:11" ht="12.75">
      <c r="A65" s="226"/>
      <c r="B65" s="226"/>
      <c r="C65" s="226"/>
      <c r="D65" s="226"/>
      <c r="E65" s="226"/>
      <c r="F65" s="226"/>
      <c r="G65" s="226"/>
      <c r="H65" s="226"/>
      <c r="I65" s="226"/>
      <c r="J65" s="226"/>
      <c r="K65" s="226"/>
    </row>
    <row r="66" spans="1:11" ht="12.75">
      <c r="A66" s="226"/>
      <c r="B66" s="226"/>
      <c r="C66" s="226"/>
      <c r="D66" s="226"/>
      <c r="E66" s="226"/>
      <c r="F66" s="226"/>
      <c r="G66" s="226"/>
      <c r="H66" s="226"/>
      <c r="I66" s="226"/>
      <c r="J66" s="226"/>
      <c r="K66" s="226"/>
    </row>
    <row r="67" spans="1:11" ht="12.75">
      <c r="A67" s="226"/>
      <c r="B67" s="254"/>
      <c r="C67" s="254"/>
      <c r="D67" s="226"/>
      <c r="E67" s="226"/>
      <c r="F67" s="254"/>
      <c r="G67" s="254"/>
      <c r="H67" s="226"/>
      <c r="I67" s="254"/>
      <c r="J67" s="226"/>
      <c r="K67" s="227"/>
    </row>
    <row r="68" spans="1:11" ht="12.75">
      <c r="A68" s="226"/>
      <c r="B68" s="226"/>
      <c r="C68" s="226"/>
      <c r="D68" s="226"/>
      <c r="E68" s="226"/>
      <c r="F68" s="226"/>
      <c r="G68" s="226"/>
      <c r="H68" s="226"/>
      <c r="I68" s="226"/>
      <c r="J68" s="226"/>
      <c r="K68" s="226"/>
    </row>
    <row r="69" spans="1:11" ht="12.75">
      <c r="A69" s="226"/>
      <c r="B69" s="226"/>
      <c r="C69" s="226"/>
      <c r="D69" s="226"/>
      <c r="E69" s="226"/>
      <c r="F69" s="226"/>
      <c r="G69" s="226"/>
      <c r="H69" s="226"/>
      <c r="I69" s="226"/>
      <c r="J69" s="226"/>
      <c r="K69" s="226"/>
    </row>
    <row r="70" spans="1:11" ht="12.75">
      <c r="A70" s="226"/>
      <c r="B70" s="226"/>
      <c r="C70" s="226"/>
      <c r="D70" s="226"/>
      <c r="E70" s="226"/>
      <c r="F70" s="254"/>
      <c r="G70" s="226"/>
      <c r="H70" s="226"/>
      <c r="I70" s="226"/>
      <c r="J70" s="226"/>
      <c r="K70" s="226"/>
    </row>
    <row r="71" spans="1:11" ht="12.75">
      <c r="A71" s="226"/>
      <c r="B71" s="226"/>
      <c r="C71" s="226"/>
      <c r="D71" s="226"/>
      <c r="E71" s="226"/>
      <c r="F71" s="226"/>
      <c r="G71" s="226"/>
      <c r="H71" s="226"/>
      <c r="I71" s="226"/>
      <c r="J71" s="226"/>
      <c r="K71" s="226"/>
    </row>
  </sheetData>
  <sheetProtection password="F189" sheet="1" objects="1" scenarios="1"/>
  <mergeCells count="1">
    <mergeCell ref="A57:K57"/>
  </mergeCells>
  <dataValidations count="2">
    <dataValidation type="whole" allowBlank="1" showInputMessage="1" showErrorMessage="1" error="Whole Numbers Only!&#10;NO DECIMALS!" sqref="K17:K19 K21">
      <formula1>0</formula1>
      <formula2>999999999</formula2>
    </dataValidation>
    <dataValidation type="whole" allowBlank="1" showInputMessage="1" showErrorMessage="1" error="Use Whole Numbers!&#10;NO DECIMALS!" sqref="K11">
      <formula1>0</formula1>
      <formula2>999999999</formula2>
    </dataValidation>
  </dataValidations>
  <printOptions/>
  <pageMargins left="0.5" right="0.5" top="0.5" bottom="0.5" header="0.5" footer="0.5"/>
  <pageSetup fitToHeight="1" fitToWidth="1" horizontalDpi="360" verticalDpi="360" orientation="portrait" scale="99"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C160"/>
  <sheetViews>
    <sheetView showGridLines="0" zoomScalePageLayoutView="0" workbookViewId="0" topLeftCell="A1">
      <selection activeCell="A1" sqref="A1"/>
    </sheetView>
  </sheetViews>
  <sheetFormatPr defaultColWidth="9.140625" defaultRowHeight="12.75"/>
  <cols>
    <col min="1" max="1" width="1.28515625" style="0" customWidth="1"/>
    <col min="2" max="2" width="37.7109375" style="0" customWidth="1"/>
    <col min="3" max="7" width="11.7109375" style="338" customWidth="1"/>
    <col min="8" max="8" width="12.57421875" style="0" customWidth="1"/>
    <col min="26" max="30" width="0" style="0" hidden="1" customWidth="1"/>
  </cols>
  <sheetData>
    <row r="1" ht="12.75">
      <c r="A1" s="614"/>
    </row>
    <row r="2" spans="1:3" ht="20.25">
      <c r="A2" s="354" t="s">
        <v>522</v>
      </c>
      <c r="C2" s="355" t="s">
        <v>696</v>
      </c>
    </row>
    <row r="3" ht="13.5" customHeight="1" thickBot="1">
      <c r="B3" s="944" t="str">
        <f>AA130</f>
        <v>A Minimum of 5 Different FFA Activities/Offices is Required!</v>
      </c>
    </row>
    <row r="4" spans="1:7" ht="19.5" customHeight="1" thickBot="1">
      <c r="A4" s="994" t="s">
        <v>532</v>
      </c>
      <c r="B4" s="995"/>
      <c r="C4" s="996" t="s">
        <v>523</v>
      </c>
      <c r="D4" s="997"/>
      <c r="E4" s="997"/>
      <c r="F4" s="997"/>
      <c r="G4" s="998"/>
    </row>
    <row r="5" spans="1:7" ht="19.5" customHeight="1">
      <c r="A5" s="992" t="s">
        <v>694</v>
      </c>
      <c r="B5" s="993"/>
      <c r="C5" s="344"/>
      <c r="D5" s="769" t="s">
        <v>524</v>
      </c>
      <c r="E5" s="345"/>
      <c r="F5" s="768" t="s">
        <v>525</v>
      </c>
      <c r="G5" s="346"/>
    </row>
    <row r="6" spans="1:7" ht="19.5" customHeight="1" thickBot="1">
      <c r="A6" s="990" t="s">
        <v>695</v>
      </c>
      <c r="B6" s="991"/>
      <c r="C6" s="770" t="s">
        <v>526</v>
      </c>
      <c r="D6" s="771" t="s">
        <v>527</v>
      </c>
      <c r="E6" s="771" t="s">
        <v>528</v>
      </c>
      <c r="F6" s="772" t="s">
        <v>529</v>
      </c>
      <c r="G6" s="773" t="s">
        <v>530</v>
      </c>
    </row>
    <row r="7" spans="1:7" ht="18" customHeight="1">
      <c r="A7" s="347"/>
      <c r="B7" s="953"/>
      <c r="C7" s="945"/>
      <c r="D7" s="946"/>
      <c r="E7" s="946"/>
      <c r="F7" s="946"/>
      <c r="G7" s="947"/>
    </row>
    <row r="8" spans="1:7" ht="18" customHeight="1">
      <c r="A8" s="224"/>
      <c r="B8" s="954"/>
      <c r="C8" s="948"/>
      <c r="D8" s="949"/>
      <c r="E8" s="949"/>
      <c r="F8" s="949"/>
      <c r="G8" s="942"/>
    </row>
    <row r="9" spans="1:7" ht="18" customHeight="1">
      <c r="A9" s="224"/>
      <c r="B9" s="954"/>
      <c r="C9" s="948"/>
      <c r="D9" s="949"/>
      <c r="E9" s="949"/>
      <c r="F9" s="949"/>
      <c r="G9" s="942"/>
    </row>
    <row r="10" spans="1:7" ht="18" customHeight="1">
      <c r="A10" s="224"/>
      <c r="B10" s="954"/>
      <c r="C10" s="948"/>
      <c r="D10" s="949"/>
      <c r="E10" s="949"/>
      <c r="F10" s="949"/>
      <c r="G10" s="942"/>
    </row>
    <row r="11" spans="1:7" ht="18" customHeight="1">
      <c r="A11" s="224"/>
      <c r="B11" s="954"/>
      <c r="C11" s="948"/>
      <c r="D11" s="949"/>
      <c r="E11" s="949"/>
      <c r="F11" s="949"/>
      <c r="G11" s="942"/>
    </row>
    <row r="12" spans="1:7" ht="18" customHeight="1">
      <c r="A12" s="224"/>
      <c r="B12" s="954"/>
      <c r="C12" s="948"/>
      <c r="D12" s="949"/>
      <c r="E12" s="949"/>
      <c r="F12" s="949"/>
      <c r="G12" s="942"/>
    </row>
    <row r="13" spans="1:7" ht="18" customHeight="1">
      <c r="A13" s="224"/>
      <c r="B13" s="954"/>
      <c r="C13" s="948"/>
      <c r="D13" s="949"/>
      <c r="E13" s="949"/>
      <c r="F13" s="949"/>
      <c r="G13" s="942"/>
    </row>
    <row r="14" spans="1:7" ht="18" customHeight="1">
      <c r="A14" s="224"/>
      <c r="B14" s="954"/>
      <c r="C14" s="948"/>
      <c r="D14" s="949"/>
      <c r="E14" s="949"/>
      <c r="F14" s="949"/>
      <c r="G14" s="942"/>
    </row>
    <row r="15" spans="1:7" ht="18" customHeight="1">
      <c r="A15" s="224"/>
      <c r="B15" s="954"/>
      <c r="C15" s="948"/>
      <c r="D15" s="949"/>
      <c r="E15" s="949"/>
      <c r="F15" s="949"/>
      <c r="G15" s="942"/>
    </row>
    <row r="16" spans="1:7" ht="18" customHeight="1">
      <c r="A16" s="224"/>
      <c r="B16" s="954"/>
      <c r="C16" s="948"/>
      <c r="D16" s="949"/>
      <c r="E16" s="949"/>
      <c r="F16" s="949"/>
      <c r="G16" s="942"/>
    </row>
    <row r="17" spans="1:7" ht="18" customHeight="1">
      <c r="A17" s="224"/>
      <c r="B17" s="954"/>
      <c r="C17" s="948"/>
      <c r="D17" s="949"/>
      <c r="E17" s="949"/>
      <c r="F17" s="949"/>
      <c r="G17" s="942"/>
    </row>
    <row r="18" spans="1:7" ht="18" customHeight="1">
      <c r="A18" s="224"/>
      <c r="B18" s="954"/>
      <c r="C18" s="948"/>
      <c r="D18" s="949"/>
      <c r="E18" s="949"/>
      <c r="F18" s="949"/>
      <c r="G18" s="942"/>
    </row>
    <row r="19" spans="1:7" ht="18" customHeight="1">
      <c r="A19" s="224"/>
      <c r="B19" s="954"/>
      <c r="C19" s="948"/>
      <c r="D19" s="949"/>
      <c r="E19" s="949"/>
      <c r="F19" s="949"/>
      <c r="G19" s="942"/>
    </row>
    <row r="20" spans="1:7" ht="18" customHeight="1">
      <c r="A20" s="224"/>
      <c r="B20" s="954"/>
      <c r="C20" s="948"/>
      <c r="D20" s="949"/>
      <c r="E20" s="949"/>
      <c r="F20" s="949"/>
      <c r="G20" s="942"/>
    </row>
    <row r="21" spans="1:7" ht="18" customHeight="1">
      <c r="A21" s="224"/>
      <c r="B21" s="953"/>
      <c r="C21" s="945"/>
      <c r="D21" s="946"/>
      <c r="E21" s="946"/>
      <c r="F21" s="946"/>
      <c r="G21" s="947"/>
    </row>
    <row r="22" spans="1:7" ht="18" customHeight="1" thickBot="1">
      <c r="A22" s="348"/>
      <c r="B22" s="955"/>
      <c r="C22" s="950"/>
      <c r="D22" s="951"/>
      <c r="E22" s="951"/>
      <c r="F22" s="951"/>
      <c r="G22" s="952"/>
    </row>
    <row r="23" ht="10.5" customHeight="1"/>
    <row r="24" spans="1:7" ht="20.25">
      <c r="A24" s="342" t="s">
        <v>531</v>
      </c>
      <c r="B24" s="342"/>
      <c r="G24" s="900"/>
    </row>
    <row r="25" spans="1:2" ht="15.75" customHeight="1" thickBot="1">
      <c r="A25" s="342"/>
      <c r="B25" s="961" t="str">
        <f>AA160</f>
        <v>A Minimum of 3 Different Non-FFA Activities is Required!</v>
      </c>
    </row>
    <row r="26" spans="1:7" s="110" customFormat="1" ht="19.5" customHeight="1" thickBot="1">
      <c r="A26" s="343"/>
      <c r="B26" s="349" t="s">
        <v>532</v>
      </c>
      <c r="C26" s="999" t="s">
        <v>697</v>
      </c>
      <c r="D26" s="1000"/>
      <c r="E26" s="1000"/>
      <c r="F26" s="1001"/>
      <c r="G26" s="350" t="s">
        <v>533</v>
      </c>
    </row>
    <row r="27" spans="1:7" s="110" customFormat="1" ht="18" customHeight="1">
      <c r="A27" s="347"/>
      <c r="B27" s="956"/>
      <c r="C27" s="351"/>
      <c r="D27" s="351"/>
      <c r="E27" s="351"/>
      <c r="F27" s="351"/>
      <c r="G27" s="940"/>
    </row>
    <row r="28" spans="1:7" s="110" customFormat="1" ht="18" customHeight="1">
      <c r="A28" s="224"/>
      <c r="B28" s="957"/>
      <c r="C28" s="352"/>
      <c r="D28" s="352"/>
      <c r="E28" s="352"/>
      <c r="F28" s="352"/>
      <c r="G28" s="941"/>
    </row>
    <row r="29" spans="1:7" s="110" customFormat="1" ht="18" customHeight="1">
      <c r="A29" s="224"/>
      <c r="B29" s="958"/>
      <c r="C29" s="353"/>
      <c r="D29" s="353"/>
      <c r="E29" s="353"/>
      <c r="F29" s="353"/>
      <c r="G29" s="942"/>
    </row>
    <row r="30" spans="1:7" s="110" customFormat="1" ht="18" customHeight="1">
      <c r="A30" s="224"/>
      <c r="B30" s="957"/>
      <c r="C30" s="352"/>
      <c r="D30" s="352"/>
      <c r="E30" s="352"/>
      <c r="F30" s="352"/>
      <c r="G30" s="941"/>
    </row>
    <row r="31" spans="1:7" s="110" customFormat="1" ht="18" customHeight="1">
      <c r="A31" s="224"/>
      <c r="B31" s="958"/>
      <c r="C31" s="353"/>
      <c r="D31" s="353"/>
      <c r="E31" s="353"/>
      <c r="F31" s="353"/>
      <c r="G31" s="942"/>
    </row>
    <row r="32" spans="1:7" s="110" customFormat="1" ht="18" customHeight="1">
      <c r="A32" s="224"/>
      <c r="B32" s="957"/>
      <c r="C32" s="352"/>
      <c r="D32" s="352"/>
      <c r="E32" s="352"/>
      <c r="F32" s="352"/>
      <c r="G32" s="941"/>
    </row>
    <row r="33" spans="1:7" s="110" customFormat="1" ht="18" customHeight="1">
      <c r="A33" s="224"/>
      <c r="B33" s="958"/>
      <c r="C33" s="353"/>
      <c r="D33" s="353"/>
      <c r="E33" s="353"/>
      <c r="F33" s="353"/>
      <c r="G33" s="942"/>
    </row>
    <row r="34" spans="1:7" s="110" customFormat="1" ht="18" customHeight="1">
      <c r="A34" s="224"/>
      <c r="B34" s="957"/>
      <c r="C34" s="352"/>
      <c r="D34" s="352"/>
      <c r="E34" s="352"/>
      <c r="F34" s="352"/>
      <c r="G34" s="941"/>
    </row>
    <row r="35" spans="1:7" s="110" customFormat="1" ht="18" customHeight="1">
      <c r="A35" s="224"/>
      <c r="B35" s="958"/>
      <c r="C35" s="353"/>
      <c r="D35" s="353"/>
      <c r="E35" s="353"/>
      <c r="F35" s="353"/>
      <c r="G35" s="942"/>
    </row>
    <row r="36" spans="1:7" s="110" customFormat="1" ht="18" customHeight="1">
      <c r="A36" s="224"/>
      <c r="B36" s="957"/>
      <c r="C36" s="352"/>
      <c r="D36" s="352"/>
      <c r="E36" s="352"/>
      <c r="F36" s="352"/>
      <c r="G36" s="941"/>
    </row>
    <row r="37" spans="1:7" s="110" customFormat="1" ht="18" customHeight="1">
      <c r="A37" s="224"/>
      <c r="B37" s="958"/>
      <c r="C37" s="353"/>
      <c r="D37" s="353"/>
      <c r="E37" s="353"/>
      <c r="F37" s="353"/>
      <c r="G37" s="942"/>
    </row>
    <row r="38" spans="1:7" s="110" customFormat="1" ht="18" customHeight="1">
      <c r="A38" s="224"/>
      <c r="B38" s="958"/>
      <c r="C38" s="353"/>
      <c r="D38" s="353"/>
      <c r="E38" s="353"/>
      <c r="F38" s="353"/>
      <c r="G38" s="942"/>
    </row>
    <row r="39" spans="1:7" s="110" customFormat="1" ht="18" customHeight="1">
      <c r="A39" s="224"/>
      <c r="B39" s="957"/>
      <c r="C39" s="352"/>
      <c r="D39" s="352"/>
      <c r="E39" s="352"/>
      <c r="F39" s="352"/>
      <c r="G39" s="941"/>
    </row>
    <row r="40" spans="1:7" s="110" customFormat="1" ht="18" customHeight="1">
      <c r="A40" s="224"/>
      <c r="B40" s="958"/>
      <c r="C40" s="353"/>
      <c r="D40" s="353"/>
      <c r="E40" s="353"/>
      <c r="F40" s="353"/>
      <c r="G40" s="942"/>
    </row>
    <row r="41" spans="1:7" s="110" customFormat="1" ht="18" customHeight="1">
      <c r="A41" s="224"/>
      <c r="B41" s="957"/>
      <c r="C41" s="352"/>
      <c r="D41" s="352"/>
      <c r="E41" s="352"/>
      <c r="F41" s="352"/>
      <c r="G41" s="941"/>
    </row>
    <row r="42" spans="1:7" s="110" customFormat="1" ht="18" customHeight="1" thickBot="1">
      <c r="A42" s="348"/>
      <c r="B42" s="959"/>
      <c r="C42" s="923"/>
      <c r="D42" s="923"/>
      <c r="E42" s="923"/>
      <c r="F42" s="923"/>
      <c r="G42" s="943"/>
    </row>
    <row r="43" spans="1:11" s="110" customFormat="1" ht="15" customHeight="1">
      <c r="A43" s="989" t="s">
        <v>618</v>
      </c>
      <c r="B43" s="989"/>
      <c r="C43" s="989"/>
      <c r="D43" s="989"/>
      <c r="E43" s="989"/>
      <c r="F43" s="989"/>
      <c r="G43" s="989"/>
      <c r="H43" s="888"/>
      <c r="I43" s="888"/>
      <c r="J43" s="888"/>
      <c r="K43" s="888"/>
    </row>
    <row r="44" spans="1:7" ht="14.25">
      <c r="A44" s="226"/>
      <c r="B44" s="226" t="str">
        <f>Cover!$B$72</f>
        <v>  Our House Enterprises - Version 2</v>
      </c>
      <c r="C44"/>
      <c r="D44"/>
      <c r="E44"/>
      <c r="F44" s="426" t="str">
        <f>("(")&amp;(Cover!$P$13)&amp;(" ")&amp;(Cover!$P$15)&amp;(")")</f>
        <v>(SELECT )</v>
      </c>
      <c r="G44" s="806">
        <f ca="1">NOW()</f>
        <v>39881.52914131944</v>
      </c>
    </row>
    <row r="45" ht="12.75"/>
    <row r="46" ht="12.75">
      <c r="G46" s="818"/>
    </row>
    <row r="100" spans="26:27" ht="12.75">
      <c r="Z100">
        <f>COUNTBLANK(B27:B42)</f>
        <v>16</v>
      </c>
      <c r="AA100">
        <f>IF(Z100&lt;=13," ",1)</f>
        <v>1</v>
      </c>
    </row>
    <row r="101" spans="26:27" ht="12.75">
      <c r="Z101">
        <f>COUNTBLANK(G27:G42)</f>
        <v>16</v>
      </c>
      <c r="AA101">
        <f>IF(Z101&lt;=13," ",1)</f>
        <v>1</v>
      </c>
    </row>
    <row r="102" ht="12.75">
      <c r="Z102">
        <f>IF(Z100=Z101,1,2)</f>
        <v>1</v>
      </c>
    </row>
    <row r="103" ht="12.75">
      <c r="Z103" t="str">
        <f>IF($Z$102=2,"Number of Activities &amp; Number of Years Indicated Do Not Match - A Minimum of 3 Activities is required",IF($AA$100=1,"A Minimum of 3 Different non-FFA Activities is required!",IF($AA$101=1,"The Year is Missing on A Minimum of 3 non-FFA Activities"," ")))</f>
        <v>A Minimum of 3 Different non-FFA Activities is required!</v>
      </c>
    </row>
    <row r="110" spans="26:29" ht="12.75">
      <c r="Z110">
        <f>COUNTBLANK(B7:B22)</f>
        <v>16</v>
      </c>
      <c r="AA110">
        <f aca="true" t="shared" si="0" ref="AA110:AA125">COUNTBLANK(B7)</f>
        <v>1</v>
      </c>
      <c r="AB110">
        <f>(COUNTBLANK(C7:G7))</f>
        <v>5</v>
      </c>
      <c r="AC110">
        <f>IF(AA110=0,IF(AB110&lt;5,0,1),1)</f>
        <v>1</v>
      </c>
    </row>
    <row r="111" spans="27:29" ht="12.75">
      <c r="AA111">
        <f t="shared" si="0"/>
        <v>1</v>
      </c>
      <c r="AB111">
        <f aca="true" t="shared" si="1" ref="AB111:AB125">(COUNTBLANK(C8:G8))</f>
        <v>5</v>
      </c>
      <c r="AC111">
        <f aca="true" t="shared" si="2" ref="AC111:AC125">IF(AA111=0,IF(AB111&lt;5,0,1),1)</f>
        <v>1</v>
      </c>
    </row>
    <row r="112" spans="27:29" ht="12.75">
      <c r="AA112">
        <f t="shared" si="0"/>
        <v>1</v>
      </c>
      <c r="AB112">
        <f t="shared" si="1"/>
        <v>5</v>
      </c>
      <c r="AC112">
        <f t="shared" si="2"/>
        <v>1</v>
      </c>
    </row>
    <row r="113" spans="27:29" ht="12.75">
      <c r="AA113">
        <f t="shared" si="0"/>
        <v>1</v>
      </c>
      <c r="AB113">
        <f t="shared" si="1"/>
        <v>5</v>
      </c>
      <c r="AC113">
        <f t="shared" si="2"/>
        <v>1</v>
      </c>
    </row>
    <row r="114" spans="27:29" ht="12.75">
      <c r="AA114">
        <f t="shared" si="0"/>
        <v>1</v>
      </c>
      <c r="AB114">
        <f t="shared" si="1"/>
        <v>5</v>
      </c>
      <c r="AC114">
        <f t="shared" si="2"/>
        <v>1</v>
      </c>
    </row>
    <row r="115" spans="27:29" ht="12.75">
      <c r="AA115">
        <f t="shared" si="0"/>
        <v>1</v>
      </c>
      <c r="AB115">
        <f t="shared" si="1"/>
        <v>5</v>
      </c>
      <c r="AC115">
        <f t="shared" si="2"/>
        <v>1</v>
      </c>
    </row>
    <row r="116" spans="27:29" ht="12.75">
      <c r="AA116">
        <f t="shared" si="0"/>
        <v>1</v>
      </c>
      <c r="AB116">
        <f t="shared" si="1"/>
        <v>5</v>
      </c>
      <c r="AC116">
        <f t="shared" si="2"/>
        <v>1</v>
      </c>
    </row>
    <row r="117" spans="27:29" ht="12.75">
      <c r="AA117">
        <f t="shared" si="0"/>
        <v>1</v>
      </c>
      <c r="AB117">
        <f t="shared" si="1"/>
        <v>5</v>
      </c>
      <c r="AC117">
        <f t="shared" si="2"/>
        <v>1</v>
      </c>
    </row>
    <row r="118" spans="27:29" ht="12.75">
      <c r="AA118">
        <f t="shared" si="0"/>
        <v>1</v>
      </c>
      <c r="AB118">
        <f t="shared" si="1"/>
        <v>5</v>
      </c>
      <c r="AC118">
        <f t="shared" si="2"/>
        <v>1</v>
      </c>
    </row>
    <row r="119" spans="27:29" ht="12.75">
      <c r="AA119">
        <f t="shared" si="0"/>
        <v>1</v>
      </c>
      <c r="AB119">
        <f t="shared" si="1"/>
        <v>5</v>
      </c>
      <c r="AC119">
        <f t="shared" si="2"/>
        <v>1</v>
      </c>
    </row>
    <row r="120" spans="27:29" ht="12.75">
      <c r="AA120">
        <f t="shared" si="0"/>
        <v>1</v>
      </c>
      <c r="AB120">
        <f t="shared" si="1"/>
        <v>5</v>
      </c>
      <c r="AC120">
        <f t="shared" si="2"/>
        <v>1</v>
      </c>
    </row>
    <row r="121" spans="27:29" ht="12.75">
      <c r="AA121">
        <f t="shared" si="0"/>
        <v>1</v>
      </c>
      <c r="AB121">
        <f t="shared" si="1"/>
        <v>5</v>
      </c>
      <c r="AC121">
        <f t="shared" si="2"/>
        <v>1</v>
      </c>
    </row>
    <row r="122" spans="27:29" ht="12.75">
      <c r="AA122">
        <f t="shared" si="0"/>
        <v>1</v>
      </c>
      <c r="AB122">
        <f t="shared" si="1"/>
        <v>5</v>
      </c>
      <c r="AC122">
        <f t="shared" si="2"/>
        <v>1</v>
      </c>
    </row>
    <row r="123" spans="27:29" ht="12.75">
      <c r="AA123">
        <f t="shared" si="0"/>
        <v>1</v>
      </c>
      <c r="AB123">
        <f t="shared" si="1"/>
        <v>5</v>
      </c>
      <c r="AC123">
        <f t="shared" si="2"/>
        <v>1</v>
      </c>
    </row>
    <row r="124" spans="27:29" ht="12.75">
      <c r="AA124">
        <f t="shared" si="0"/>
        <v>1</v>
      </c>
      <c r="AB124">
        <f t="shared" si="1"/>
        <v>5</v>
      </c>
      <c r="AC124">
        <f t="shared" si="2"/>
        <v>1</v>
      </c>
    </row>
    <row r="125" spans="27:29" ht="12.75">
      <c r="AA125">
        <f t="shared" si="0"/>
        <v>1</v>
      </c>
      <c r="AB125">
        <f t="shared" si="1"/>
        <v>5</v>
      </c>
      <c r="AC125">
        <f t="shared" si="2"/>
        <v>1</v>
      </c>
    </row>
    <row r="126" spans="27:29" ht="12.75">
      <c r="AA126">
        <f>SUM(AA110:AA125)</f>
        <v>16</v>
      </c>
      <c r="AC126">
        <f>SUM(AC110:AC125)</f>
        <v>16</v>
      </c>
    </row>
    <row r="128" ht="12.75">
      <c r="AC128">
        <f>Z110+AA126+AC126</f>
        <v>48</v>
      </c>
    </row>
    <row r="130" ht="12.75">
      <c r="AA130" t="str">
        <f>IF(Z110&gt;11,"A Minimum of 5 Different FFA Activities/Offices is Required!",IF(AA126&lt;&gt;AC126,"Number of Activities &amp; Level (Years) Do not Match",IF(AC128&gt;33,"A Minimum of 5 Different FFA Activities/Offices is Required"," ")))</f>
        <v>A Minimum of 5 Different FFA Activities/Offices is Required!</v>
      </c>
    </row>
    <row r="131" ht="12.75">
      <c r="AA131" t="str">
        <f>IF(AA126&lt;&gt;AC126,"Number of Activities &amp; Years Do not Match"," ")</f>
        <v> </v>
      </c>
    </row>
    <row r="140" spans="26:29" ht="12.75">
      <c r="Z140">
        <f>COUNTBLANK(B27:B42)</f>
        <v>16</v>
      </c>
      <c r="AA140">
        <f>COUNTBLANK(B27)</f>
        <v>1</v>
      </c>
      <c r="AB140" s="960">
        <f>COUNTBLANK(G27)+4</f>
        <v>5</v>
      </c>
      <c r="AC140">
        <f>IF(AA140=0,IF(AB140&lt;5,0,1),1)</f>
        <v>1</v>
      </c>
    </row>
    <row r="141" spans="27:29" ht="12.75">
      <c r="AA141">
        <f aca="true" t="shared" si="3" ref="AA141:AA155">COUNTBLANK(B28)</f>
        <v>1</v>
      </c>
      <c r="AB141" s="960">
        <f aca="true" t="shared" si="4" ref="AB141:AB155">COUNTBLANK(G28)+4</f>
        <v>5</v>
      </c>
      <c r="AC141">
        <f aca="true" t="shared" si="5" ref="AC141:AC155">IF(AA141=0,IF(AB141&lt;5,0,1),1)</f>
        <v>1</v>
      </c>
    </row>
    <row r="142" spans="27:29" ht="12.75">
      <c r="AA142">
        <f t="shared" si="3"/>
        <v>1</v>
      </c>
      <c r="AB142" s="960">
        <f t="shared" si="4"/>
        <v>5</v>
      </c>
      <c r="AC142">
        <f t="shared" si="5"/>
        <v>1</v>
      </c>
    </row>
    <row r="143" spans="27:29" ht="12.75">
      <c r="AA143">
        <f t="shared" si="3"/>
        <v>1</v>
      </c>
      <c r="AB143" s="960">
        <f t="shared" si="4"/>
        <v>5</v>
      </c>
      <c r="AC143">
        <f t="shared" si="5"/>
        <v>1</v>
      </c>
    </row>
    <row r="144" spans="27:29" ht="12.75">
      <c r="AA144">
        <f t="shared" si="3"/>
        <v>1</v>
      </c>
      <c r="AB144" s="960">
        <f t="shared" si="4"/>
        <v>5</v>
      </c>
      <c r="AC144">
        <f t="shared" si="5"/>
        <v>1</v>
      </c>
    </row>
    <row r="145" spans="27:29" ht="12.75">
      <c r="AA145">
        <f t="shared" si="3"/>
        <v>1</v>
      </c>
      <c r="AB145" s="960">
        <f t="shared" si="4"/>
        <v>5</v>
      </c>
      <c r="AC145">
        <f t="shared" si="5"/>
        <v>1</v>
      </c>
    </row>
    <row r="146" spans="27:29" ht="12.75">
      <c r="AA146">
        <f t="shared" si="3"/>
        <v>1</v>
      </c>
      <c r="AB146" s="960">
        <f t="shared" si="4"/>
        <v>5</v>
      </c>
      <c r="AC146">
        <f t="shared" si="5"/>
        <v>1</v>
      </c>
    </row>
    <row r="147" spans="27:29" ht="12.75">
      <c r="AA147">
        <f t="shared" si="3"/>
        <v>1</v>
      </c>
      <c r="AB147" s="960">
        <f t="shared" si="4"/>
        <v>5</v>
      </c>
      <c r="AC147">
        <f t="shared" si="5"/>
        <v>1</v>
      </c>
    </row>
    <row r="148" spans="27:29" ht="12.75">
      <c r="AA148">
        <f t="shared" si="3"/>
        <v>1</v>
      </c>
      <c r="AB148" s="960">
        <f t="shared" si="4"/>
        <v>5</v>
      </c>
      <c r="AC148">
        <f t="shared" si="5"/>
        <v>1</v>
      </c>
    </row>
    <row r="149" spans="27:29" ht="12.75">
      <c r="AA149">
        <f t="shared" si="3"/>
        <v>1</v>
      </c>
      <c r="AB149" s="960">
        <f t="shared" si="4"/>
        <v>5</v>
      </c>
      <c r="AC149">
        <f t="shared" si="5"/>
        <v>1</v>
      </c>
    </row>
    <row r="150" spans="27:29" ht="12.75">
      <c r="AA150">
        <f t="shared" si="3"/>
        <v>1</v>
      </c>
      <c r="AB150" s="960">
        <f t="shared" si="4"/>
        <v>5</v>
      </c>
      <c r="AC150">
        <f t="shared" si="5"/>
        <v>1</v>
      </c>
    </row>
    <row r="151" spans="27:29" ht="12.75">
      <c r="AA151">
        <f t="shared" si="3"/>
        <v>1</v>
      </c>
      <c r="AB151" s="960">
        <f t="shared" si="4"/>
        <v>5</v>
      </c>
      <c r="AC151">
        <f t="shared" si="5"/>
        <v>1</v>
      </c>
    </row>
    <row r="152" spans="27:29" ht="12.75">
      <c r="AA152">
        <f t="shared" si="3"/>
        <v>1</v>
      </c>
      <c r="AB152" s="960">
        <f t="shared" si="4"/>
        <v>5</v>
      </c>
      <c r="AC152">
        <f t="shared" si="5"/>
        <v>1</v>
      </c>
    </row>
    <row r="153" spans="27:29" ht="12.75">
      <c r="AA153">
        <f t="shared" si="3"/>
        <v>1</v>
      </c>
      <c r="AB153" s="960">
        <f t="shared" si="4"/>
        <v>5</v>
      </c>
      <c r="AC153">
        <f t="shared" si="5"/>
        <v>1</v>
      </c>
    </row>
    <row r="154" spans="27:29" ht="12.75">
      <c r="AA154">
        <f t="shared" si="3"/>
        <v>1</v>
      </c>
      <c r="AB154" s="960">
        <f t="shared" si="4"/>
        <v>5</v>
      </c>
      <c r="AC154">
        <f t="shared" si="5"/>
        <v>1</v>
      </c>
    </row>
    <row r="155" spans="27:29" ht="12.75">
      <c r="AA155">
        <f t="shared" si="3"/>
        <v>1</v>
      </c>
      <c r="AB155" s="960">
        <f t="shared" si="4"/>
        <v>5</v>
      </c>
      <c r="AC155">
        <f t="shared" si="5"/>
        <v>1</v>
      </c>
    </row>
    <row r="156" spans="27:29" ht="12.75">
      <c r="AA156">
        <f>SUM(AA140:AA155)</f>
        <v>16</v>
      </c>
      <c r="AC156">
        <f>SUM(AC140:AC155)</f>
        <v>16</v>
      </c>
    </row>
    <row r="158" ht="12.75">
      <c r="AC158">
        <f>Z140+AA156+AC156</f>
        <v>48</v>
      </c>
    </row>
    <row r="160" ht="12.75">
      <c r="AA160" t="str">
        <f>IF(Z140&gt;13,"A Minimum of 3 Different Non-FFA Activities is Required!",IF(AA156&lt;&gt;AC156,"Number of Activities &amp; Years Do not Match",IF(AC158&gt;39,"A Minimum of 3 Non-FFA Activities is Required"," ")))</f>
        <v>A Minimum of 3 Different Non-FFA Activities is Required!</v>
      </c>
    </row>
  </sheetData>
  <sheetProtection password="F189" sheet="1" objects="1" scenarios="1"/>
  <mergeCells count="6">
    <mergeCell ref="A43:G43"/>
    <mergeCell ref="A6:B6"/>
    <mergeCell ref="A5:B5"/>
    <mergeCell ref="A4:B4"/>
    <mergeCell ref="C4:G4"/>
    <mergeCell ref="C26:F26"/>
  </mergeCells>
  <printOptions/>
  <pageMargins left="0.5" right="0.5" top="0.5" bottom="0.5" header="0.5" footer="0.5"/>
  <pageSetup fitToHeight="1" fitToWidth="1" horizontalDpi="360" verticalDpi="360" orientation="portrait" scale="96"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63"/>
  <sheetViews>
    <sheetView showGridLines="0" zoomScalePageLayoutView="0" workbookViewId="0" topLeftCell="A1">
      <selection activeCell="A1" sqref="A1"/>
    </sheetView>
  </sheetViews>
  <sheetFormatPr defaultColWidth="9.140625" defaultRowHeight="12.75"/>
  <cols>
    <col min="1" max="2" width="8.28125" style="0" customWidth="1"/>
    <col min="3" max="3" width="1.57421875" style="0" customWidth="1"/>
    <col min="4" max="4" width="3.7109375" style="0" customWidth="1"/>
    <col min="5" max="8" width="9.421875" style="0" customWidth="1"/>
    <col min="9" max="10" width="8.140625" style="0" customWidth="1"/>
    <col min="11" max="12" width="10.7109375" style="0" customWidth="1"/>
    <col min="14" max="35" width="0" style="0" hidden="1" customWidth="1"/>
  </cols>
  <sheetData>
    <row r="1" ht="12.75">
      <c r="A1" s="614"/>
    </row>
    <row r="2" spans="1:3" ht="18">
      <c r="A2" s="357" t="s">
        <v>545</v>
      </c>
      <c r="B2" s="357" t="s">
        <v>546</v>
      </c>
      <c r="C2" s="179"/>
    </row>
    <row r="3" spans="2:3" ht="12.75" customHeight="1">
      <c r="B3" s="1" t="s">
        <v>547</v>
      </c>
      <c r="C3" s="179"/>
    </row>
    <row r="4" ht="8.25" customHeight="1" thickBot="1">
      <c r="C4" s="179"/>
    </row>
    <row r="5" spans="1:12" ht="12.75">
      <c r="A5" s="618" t="s">
        <v>548</v>
      </c>
      <c r="B5" s="619" t="s">
        <v>528</v>
      </c>
      <c r="C5" s="620"/>
      <c r="D5" s="662"/>
      <c r="E5" s="79"/>
      <c r="F5" s="79"/>
      <c r="G5" s="79"/>
      <c r="H5" s="79"/>
      <c r="I5" s="79"/>
      <c r="J5" s="79"/>
      <c r="K5" s="79"/>
      <c r="L5" s="621"/>
    </row>
    <row r="6" spans="1:12" ht="12.75">
      <c r="A6" s="622" t="s">
        <v>549</v>
      </c>
      <c r="B6" s="623" t="s">
        <v>549</v>
      </c>
      <c r="C6" s="624"/>
      <c r="D6" s="638"/>
      <c r="E6" s="624" t="s">
        <v>550</v>
      </c>
      <c r="F6" s="116"/>
      <c r="G6" s="116"/>
      <c r="H6" s="116"/>
      <c r="I6" s="116"/>
      <c r="J6" s="116"/>
      <c r="K6" s="116"/>
      <c r="L6" s="625"/>
    </row>
    <row r="7" spans="1:12" ht="4.5" customHeight="1">
      <c r="A7" s="626"/>
      <c r="B7" s="627"/>
      <c r="C7" s="628"/>
      <c r="D7" s="634"/>
      <c r="E7" s="102"/>
      <c r="F7" s="102"/>
      <c r="G7" s="102"/>
      <c r="H7" s="102"/>
      <c r="I7" s="102"/>
      <c r="J7" s="102"/>
      <c r="K7" s="102"/>
      <c r="L7" s="103"/>
    </row>
    <row r="8" spans="1:15" ht="13.5" customHeight="1">
      <c r="A8" s="704" t="str">
        <f>O8</f>
        <v>ERROR</v>
      </c>
      <c r="B8" s="705"/>
      <c r="C8" s="631" t="s">
        <v>560</v>
      </c>
      <c r="D8" s="645" t="s">
        <v>2</v>
      </c>
      <c r="E8" s="646" t="s">
        <v>720</v>
      </c>
      <c r="F8" s="118"/>
      <c r="G8" s="118"/>
      <c r="H8" s="118"/>
      <c r="I8" s="118"/>
      <c r="J8" s="118"/>
      <c r="K8" s="118"/>
      <c r="L8" s="119"/>
      <c r="O8" t="str">
        <f>'Cover B'!$Z$176</f>
        <v>ERROR</v>
      </c>
    </row>
    <row r="9" spans="1:12" ht="13.5" customHeight="1">
      <c r="A9" s="664"/>
      <c r="B9" s="654"/>
      <c r="C9" s="628"/>
      <c r="D9" s="647"/>
      <c r="E9" s="648" t="s">
        <v>552</v>
      </c>
      <c r="F9" s="102"/>
      <c r="G9" s="102"/>
      <c r="H9" s="102"/>
      <c r="I9" s="102"/>
      <c r="J9" s="102"/>
      <c r="K9" s="102"/>
      <c r="L9" s="103"/>
    </row>
    <row r="10" spans="1:15" ht="13.5" customHeight="1">
      <c r="A10" s="704" t="str">
        <f>O10</f>
        <v>ERROR</v>
      </c>
      <c r="B10" s="705"/>
      <c r="C10" s="635" t="s">
        <v>560</v>
      </c>
      <c r="D10" s="649" t="s">
        <v>4</v>
      </c>
      <c r="E10" s="650" t="s">
        <v>721</v>
      </c>
      <c r="F10" s="106"/>
      <c r="G10" s="106"/>
      <c r="H10" s="106"/>
      <c r="I10" s="106"/>
      <c r="J10" s="106"/>
      <c r="K10" s="106"/>
      <c r="L10" s="107"/>
      <c r="O10" t="str">
        <f>'Cover B'!$Z$175</f>
        <v>ERROR</v>
      </c>
    </row>
    <row r="11" spans="1:12" ht="13.5" customHeight="1">
      <c r="A11" s="629" t="s">
        <v>551</v>
      </c>
      <c r="B11" s="630" t="s">
        <v>551</v>
      </c>
      <c r="C11" s="631"/>
      <c r="D11" s="645" t="s">
        <v>5</v>
      </c>
      <c r="E11" s="646" t="s">
        <v>553</v>
      </c>
      <c r="F11" s="118"/>
      <c r="G11" s="118"/>
      <c r="H11" s="118"/>
      <c r="I11" s="118"/>
      <c r="J11" s="118"/>
      <c r="K11" s="118"/>
      <c r="L11" s="119"/>
    </row>
    <row r="12" spans="1:12" ht="13.5" customHeight="1">
      <c r="A12" s="632"/>
      <c r="B12" s="633"/>
      <c r="C12" s="628"/>
      <c r="D12" s="647"/>
      <c r="E12" s="804" t="s">
        <v>722</v>
      </c>
      <c r="F12" s="102"/>
      <c r="G12" s="102"/>
      <c r="H12" s="102"/>
      <c r="I12" s="102"/>
      <c r="J12" s="102"/>
      <c r="K12" s="102"/>
      <c r="L12" s="103"/>
    </row>
    <row r="13" spans="1:12" ht="13.5" customHeight="1">
      <c r="A13" s="629" t="s">
        <v>551</v>
      </c>
      <c r="B13" s="630" t="s">
        <v>551</v>
      </c>
      <c r="C13" s="631"/>
      <c r="D13" s="645" t="s">
        <v>6</v>
      </c>
      <c r="E13" s="646" t="s">
        <v>554</v>
      </c>
      <c r="F13" s="118"/>
      <c r="G13" s="118"/>
      <c r="H13" s="118"/>
      <c r="I13" s="118"/>
      <c r="J13" s="118"/>
      <c r="K13" s="118"/>
      <c r="L13" s="119"/>
    </row>
    <row r="14" spans="1:12" ht="13.5" customHeight="1">
      <c r="A14" s="636"/>
      <c r="B14" s="637"/>
      <c r="C14" s="624"/>
      <c r="D14" s="651"/>
      <c r="E14" s="652" t="s">
        <v>724</v>
      </c>
      <c r="F14" s="116"/>
      <c r="G14" s="116"/>
      <c r="H14" s="116"/>
      <c r="I14" s="116"/>
      <c r="J14" s="116"/>
      <c r="K14" s="116"/>
      <c r="L14" s="625"/>
    </row>
    <row r="15" spans="1:12" ht="13.5" customHeight="1">
      <c r="A15" s="636"/>
      <c r="B15" s="637"/>
      <c r="C15" s="624"/>
      <c r="D15" s="651"/>
      <c r="E15" s="652" t="s">
        <v>555</v>
      </c>
      <c r="F15" s="116"/>
      <c r="G15" s="116"/>
      <c r="H15" s="116"/>
      <c r="I15" s="116"/>
      <c r="J15" s="116"/>
      <c r="K15" s="116"/>
      <c r="L15" s="625"/>
    </row>
    <row r="16" spans="1:12" ht="13.5" customHeight="1">
      <c r="A16" s="636"/>
      <c r="B16" s="637"/>
      <c r="C16" s="624"/>
      <c r="D16" s="651"/>
      <c r="E16" s="652" t="s">
        <v>556</v>
      </c>
      <c r="F16" s="116"/>
      <c r="G16" s="116"/>
      <c r="H16" s="116"/>
      <c r="I16" s="116"/>
      <c r="J16" s="116"/>
      <c r="K16" s="116"/>
      <c r="L16" s="625"/>
    </row>
    <row r="17" spans="1:12" ht="13.5" customHeight="1">
      <c r="A17" s="636"/>
      <c r="B17" s="637"/>
      <c r="C17" s="624"/>
      <c r="D17" s="651"/>
      <c r="E17" s="652" t="s">
        <v>723</v>
      </c>
      <c r="F17" s="116"/>
      <c r="G17" s="116"/>
      <c r="H17" s="116"/>
      <c r="I17" s="116"/>
      <c r="J17" s="116"/>
      <c r="K17" s="116"/>
      <c r="L17" s="625"/>
    </row>
    <row r="18" spans="1:12" ht="13.5" customHeight="1">
      <c r="A18" s="629" t="s">
        <v>551</v>
      </c>
      <c r="B18" s="630" t="s">
        <v>551</v>
      </c>
      <c r="C18" s="631"/>
      <c r="D18" s="645" t="s">
        <v>9</v>
      </c>
      <c r="E18" s="646" t="s">
        <v>557</v>
      </c>
      <c r="F18" s="118"/>
      <c r="G18" s="118"/>
      <c r="H18" s="118"/>
      <c r="I18" s="118"/>
      <c r="J18" s="118"/>
      <c r="K18" s="118"/>
      <c r="L18" s="119"/>
    </row>
    <row r="19" spans="1:12" ht="13.5" customHeight="1">
      <c r="A19" s="636"/>
      <c r="B19" s="637"/>
      <c r="C19" s="624"/>
      <c r="D19" s="651"/>
      <c r="E19" s="916" t="s">
        <v>558</v>
      </c>
      <c r="F19" s="116"/>
      <c r="G19" s="116"/>
      <c r="H19" s="116"/>
      <c r="I19" s="116"/>
      <c r="J19" s="116"/>
      <c r="K19" s="116"/>
      <c r="L19" s="625"/>
    </row>
    <row r="20" spans="1:12" ht="13.5" customHeight="1">
      <c r="A20" s="629" t="s">
        <v>551</v>
      </c>
      <c r="B20" s="630" t="s">
        <v>551</v>
      </c>
      <c r="C20" s="631"/>
      <c r="D20" s="645" t="s">
        <v>11</v>
      </c>
      <c r="E20" s="646" t="s">
        <v>559</v>
      </c>
      <c r="F20" s="118"/>
      <c r="G20" s="118"/>
      <c r="H20" s="118"/>
      <c r="I20" s="118"/>
      <c r="J20" s="118"/>
      <c r="K20" s="118"/>
      <c r="L20" s="119"/>
    </row>
    <row r="21" spans="1:15" ht="13.5" customHeight="1">
      <c r="A21" s="704" t="str">
        <f>O21</f>
        <v>MET</v>
      </c>
      <c r="B21" s="705"/>
      <c r="C21" s="631" t="s">
        <v>560</v>
      </c>
      <c r="D21" s="645" t="s">
        <v>13</v>
      </c>
      <c r="E21" s="646" t="s">
        <v>561</v>
      </c>
      <c r="F21" s="118"/>
      <c r="G21" s="118"/>
      <c r="H21" s="118"/>
      <c r="I21" s="118"/>
      <c r="J21" s="118"/>
      <c r="K21" s="118"/>
      <c r="L21" s="119"/>
      <c r="N21" s="235">
        <f>'Page 8a &amp; 8b'!$Z$17</f>
        <v>0</v>
      </c>
      <c r="O21" t="str">
        <f>IF(N21=0,"MET","ERROR")</f>
        <v>MET</v>
      </c>
    </row>
    <row r="22" spans="1:14" ht="13.5" customHeight="1">
      <c r="A22" s="664"/>
      <c r="B22" s="654"/>
      <c r="C22" s="628"/>
      <c r="D22" s="647"/>
      <c r="E22" s="804" t="s">
        <v>562</v>
      </c>
      <c r="F22" s="102"/>
      <c r="G22" s="102"/>
      <c r="H22" s="102"/>
      <c r="I22" s="102"/>
      <c r="J22" s="102"/>
      <c r="K22" s="102"/>
      <c r="L22" s="103"/>
      <c r="N22" s="235"/>
    </row>
    <row r="23" spans="1:15" ht="13.5" customHeight="1">
      <c r="A23" s="704" t="str">
        <f>O23</f>
        <v>MET</v>
      </c>
      <c r="B23" s="705"/>
      <c r="C23" s="624" t="s">
        <v>560</v>
      </c>
      <c r="D23" s="651" t="s">
        <v>15</v>
      </c>
      <c r="E23" s="652" t="s">
        <v>563</v>
      </c>
      <c r="F23" s="116"/>
      <c r="G23" s="116"/>
      <c r="H23" s="116"/>
      <c r="I23" s="116"/>
      <c r="J23" s="116"/>
      <c r="K23" s="116"/>
      <c r="L23" s="625"/>
      <c r="N23" s="235">
        <f>'Page 8a &amp; 8b'!$Z$37</f>
        <v>0</v>
      </c>
      <c r="O23" t="str">
        <f>IF(N23=0,"MET","ERROR")</f>
        <v>MET</v>
      </c>
    </row>
    <row r="24" spans="1:14" ht="13.5" customHeight="1">
      <c r="A24" s="644"/>
      <c r="B24" s="654"/>
      <c r="C24" s="624"/>
      <c r="D24" s="651"/>
      <c r="E24" s="804" t="s">
        <v>725</v>
      </c>
      <c r="F24" s="116"/>
      <c r="G24" s="116"/>
      <c r="H24" s="116"/>
      <c r="I24" s="116"/>
      <c r="J24" s="116"/>
      <c r="K24" s="116"/>
      <c r="L24" s="625"/>
      <c r="N24" s="235"/>
    </row>
    <row r="25" spans="1:20" ht="13.5" customHeight="1">
      <c r="A25" s="704" t="str">
        <f>O25</f>
        <v>MET</v>
      </c>
      <c r="B25" s="778"/>
      <c r="C25" s="631"/>
      <c r="D25" s="645" t="s">
        <v>17</v>
      </c>
      <c r="E25" s="646" t="s">
        <v>564</v>
      </c>
      <c r="F25" s="118"/>
      <c r="G25" s="118"/>
      <c r="H25" s="118"/>
      <c r="I25" s="118"/>
      <c r="J25" s="118"/>
      <c r="K25" s="118"/>
      <c r="L25" s="119"/>
      <c r="O25" t="str">
        <f>IF(P28&gt;=S27,"MET","ERROR")</f>
        <v>MET</v>
      </c>
      <c r="P25" s="235">
        <f>'Page 11'!$K$37</f>
        <v>0</v>
      </c>
      <c r="Q25" t="s">
        <v>565</v>
      </c>
      <c r="S25" s="235">
        <f>'Page 8a &amp; 8b'!$L$29</f>
        <v>0</v>
      </c>
      <c r="T25" t="s">
        <v>566</v>
      </c>
    </row>
    <row r="26" spans="1:20" ht="13.5" customHeight="1">
      <c r="A26" s="640"/>
      <c r="B26" s="641"/>
      <c r="C26" s="624"/>
      <c r="D26" s="651"/>
      <c r="E26" s="652" t="s">
        <v>692</v>
      </c>
      <c r="F26" s="116"/>
      <c r="G26" s="116"/>
      <c r="H26" s="116"/>
      <c r="I26" s="116"/>
      <c r="J26" s="116"/>
      <c r="K26" s="116"/>
      <c r="L26" s="625"/>
      <c r="P26" s="235">
        <f>'Page 8a &amp; 8b'!$L$23</f>
        <v>0</v>
      </c>
      <c r="Q26" t="s">
        <v>567</v>
      </c>
      <c r="S26" s="235">
        <f>'Page 8a &amp; 8b'!$L$31</f>
        <v>0</v>
      </c>
      <c r="T26" t="s">
        <v>568</v>
      </c>
    </row>
    <row r="27" spans="1:19" ht="13.5" customHeight="1">
      <c r="A27" s="640"/>
      <c r="B27" s="643"/>
      <c r="C27" s="624"/>
      <c r="D27" s="651"/>
      <c r="E27" s="652" t="s">
        <v>569</v>
      </c>
      <c r="F27" s="116"/>
      <c r="G27" s="116"/>
      <c r="H27" s="116"/>
      <c r="I27" s="116"/>
      <c r="J27" s="116"/>
      <c r="K27" s="116"/>
      <c r="L27" s="625"/>
      <c r="P27" s="235">
        <f>'Page 8a &amp; 8b'!$L$22</f>
        <v>0</v>
      </c>
      <c r="Q27" t="s">
        <v>570</v>
      </c>
      <c r="S27" s="235">
        <f>SUM(S25:S26)</f>
        <v>0</v>
      </c>
    </row>
    <row r="28" spans="1:16" ht="13.5" customHeight="1">
      <c r="A28" s="704" t="str">
        <f>O28</f>
        <v>MET</v>
      </c>
      <c r="B28" s="705"/>
      <c r="C28" s="631" t="s">
        <v>560</v>
      </c>
      <c r="D28" s="645" t="s">
        <v>19</v>
      </c>
      <c r="E28" s="646" t="s">
        <v>571</v>
      </c>
      <c r="F28" s="118"/>
      <c r="G28" s="118"/>
      <c r="H28" s="118"/>
      <c r="I28" s="118"/>
      <c r="J28" s="118"/>
      <c r="K28" s="118"/>
      <c r="L28" s="119"/>
      <c r="N28" s="235">
        <f>'Page 8a &amp; 8b'!$K$46</f>
        <v>0</v>
      </c>
      <c r="O28" t="str">
        <f>IF(N28=N29,"MET","ERROR")</f>
        <v>MET</v>
      </c>
      <c r="P28" s="235">
        <f>SUM(P25:P27)</f>
        <v>0</v>
      </c>
    </row>
    <row r="29" spans="1:14" ht="13.5" customHeight="1">
      <c r="A29" s="642"/>
      <c r="B29" s="643"/>
      <c r="C29" s="628"/>
      <c r="D29" s="647"/>
      <c r="E29" s="804" t="s">
        <v>572</v>
      </c>
      <c r="F29" s="102"/>
      <c r="G29" s="102"/>
      <c r="H29" s="102"/>
      <c r="I29" s="102"/>
      <c r="J29" s="102"/>
      <c r="K29" s="102"/>
      <c r="L29" s="103"/>
      <c r="N29" s="235">
        <f>'Page 11'!$K$31</f>
        <v>0</v>
      </c>
    </row>
    <row r="30" spans="1:15" ht="13.5" customHeight="1">
      <c r="A30" s="670" t="str">
        <f>O30</f>
        <v>MET</v>
      </c>
      <c r="B30" s="671"/>
      <c r="C30" s="631" t="s">
        <v>560</v>
      </c>
      <c r="D30" s="645" t="s">
        <v>405</v>
      </c>
      <c r="E30" s="646" t="s">
        <v>573</v>
      </c>
      <c r="F30" s="118"/>
      <c r="G30" s="118"/>
      <c r="H30" s="118"/>
      <c r="I30" s="118"/>
      <c r="J30" s="118"/>
      <c r="K30" s="118"/>
      <c r="L30" s="119"/>
      <c r="N30" s="235">
        <f>'Page 8a &amp; 8b'!$N$37</f>
        <v>0</v>
      </c>
      <c r="O30" t="str">
        <f>IF(N30=N31,"MET","ERROR")</f>
        <v>MET</v>
      </c>
    </row>
    <row r="31" spans="1:14" ht="13.5" customHeight="1">
      <c r="A31" s="640"/>
      <c r="B31" s="641"/>
      <c r="C31" s="624"/>
      <c r="D31" s="651"/>
      <c r="E31" s="652" t="s">
        <v>574</v>
      </c>
      <c r="F31" s="116"/>
      <c r="G31" s="116"/>
      <c r="H31" s="116"/>
      <c r="I31" s="116"/>
      <c r="J31" s="116"/>
      <c r="K31" s="116"/>
      <c r="L31" s="625"/>
      <c r="N31" s="235">
        <f>'Page 9'!$K$35</f>
        <v>0</v>
      </c>
    </row>
    <row r="32" spans="1:12" ht="13.5" customHeight="1">
      <c r="A32" s="640"/>
      <c r="B32" s="641"/>
      <c r="C32" s="624"/>
      <c r="D32" s="651"/>
      <c r="E32" s="653" t="s">
        <v>575</v>
      </c>
      <c r="F32" s="116"/>
      <c r="G32" s="116"/>
      <c r="H32" s="116"/>
      <c r="I32" s="116"/>
      <c r="J32" s="116"/>
      <c r="K32" s="116"/>
      <c r="L32" s="625"/>
    </row>
    <row r="33" spans="1:15" ht="13.5" customHeight="1">
      <c r="A33" s="704" t="str">
        <f>O33</f>
        <v>MET</v>
      </c>
      <c r="B33" s="705"/>
      <c r="C33" s="631" t="s">
        <v>560</v>
      </c>
      <c r="D33" s="645" t="s">
        <v>408</v>
      </c>
      <c r="E33" s="803" t="s">
        <v>576</v>
      </c>
      <c r="F33" s="118"/>
      <c r="G33" s="118"/>
      <c r="H33" s="118"/>
      <c r="I33" s="118"/>
      <c r="J33" s="118"/>
      <c r="K33" s="118"/>
      <c r="L33" s="119"/>
      <c r="N33" s="235">
        <f>'Page 8a &amp; 8b'!$D$39</f>
        <v>0</v>
      </c>
      <c r="O33" t="str">
        <f>IF(N33=N34,"MET","ERROR")</f>
        <v>MET</v>
      </c>
    </row>
    <row r="34" spans="1:14" ht="13.5" customHeight="1">
      <c r="A34" s="640"/>
      <c r="B34" s="641"/>
      <c r="C34" s="624"/>
      <c r="D34" s="651"/>
      <c r="E34" s="653" t="s">
        <v>577</v>
      </c>
      <c r="F34" s="116"/>
      <c r="G34" s="116"/>
      <c r="H34" s="116"/>
      <c r="I34" s="116"/>
      <c r="J34" s="116"/>
      <c r="K34" s="116"/>
      <c r="L34" s="625"/>
      <c r="N34" s="235">
        <f>'Page 9'!$J$35</f>
        <v>0</v>
      </c>
    </row>
    <row r="35" spans="1:12" ht="13.5" customHeight="1">
      <c r="A35" s="642"/>
      <c r="B35" s="643"/>
      <c r="C35" s="628"/>
      <c r="D35" s="647"/>
      <c r="E35" s="655" t="s">
        <v>578</v>
      </c>
      <c r="F35" s="102"/>
      <c r="G35" s="102"/>
      <c r="H35" s="102"/>
      <c r="I35" s="102"/>
      <c r="J35" s="102"/>
      <c r="K35" s="102"/>
      <c r="L35" s="103"/>
    </row>
    <row r="36" spans="1:15" ht="13.5" customHeight="1">
      <c r="A36" s="704" t="str">
        <f>O36</f>
        <v>MET</v>
      </c>
      <c r="B36" s="705"/>
      <c r="C36" s="624" t="s">
        <v>560</v>
      </c>
      <c r="D36" s="651" t="s">
        <v>416</v>
      </c>
      <c r="E36" s="653" t="s">
        <v>579</v>
      </c>
      <c r="F36" s="116"/>
      <c r="G36" s="116"/>
      <c r="H36" s="116"/>
      <c r="I36" s="116"/>
      <c r="J36" s="116"/>
      <c r="K36" s="116"/>
      <c r="L36" s="625"/>
      <c r="N36" s="235">
        <f>'Page 8a &amp; 8b'!$D$18</f>
        <v>0</v>
      </c>
      <c r="O36" t="str">
        <f>IF(N36=N37,"MET","ERROR")</f>
        <v>MET</v>
      </c>
    </row>
    <row r="37" spans="1:14" ht="13.5" customHeight="1">
      <c r="A37" s="642"/>
      <c r="B37" s="643"/>
      <c r="C37" s="628"/>
      <c r="D37" s="647"/>
      <c r="E37" s="804" t="s">
        <v>367</v>
      </c>
      <c r="F37" s="102"/>
      <c r="G37" s="102"/>
      <c r="H37" s="102"/>
      <c r="I37" s="102"/>
      <c r="J37" s="102"/>
      <c r="K37" s="102"/>
      <c r="L37" s="103"/>
      <c r="N37" s="235">
        <f>'Page 9'!$J$20</f>
        <v>0</v>
      </c>
    </row>
    <row r="38" spans="1:15" ht="13.5" customHeight="1">
      <c r="A38" s="670" t="str">
        <f>O38</f>
        <v>MET</v>
      </c>
      <c r="B38" s="671"/>
      <c r="C38" s="624" t="s">
        <v>560</v>
      </c>
      <c r="D38" s="651" t="s">
        <v>420</v>
      </c>
      <c r="E38" s="653" t="s">
        <v>580</v>
      </c>
      <c r="F38" s="116"/>
      <c r="G38" s="116"/>
      <c r="H38" s="116"/>
      <c r="I38" s="116"/>
      <c r="J38" s="116"/>
      <c r="K38" s="116"/>
      <c r="L38" s="625"/>
      <c r="N38" s="235">
        <f>'Page 8a &amp; 8b'!$V$17</f>
        <v>0</v>
      </c>
      <c r="O38" t="str">
        <f>IF(N38=N39,"MET","ERROR")</f>
        <v>MET</v>
      </c>
    </row>
    <row r="39" spans="1:14" ht="13.5" customHeight="1">
      <c r="A39" s="642"/>
      <c r="B39" s="643"/>
      <c r="C39" s="628"/>
      <c r="D39" s="647"/>
      <c r="E39" s="804" t="s">
        <v>369</v>
      </c>
      <c r="F39" s="102"/>
      <c r="G39" s="102"/>
      <c r="H39" s="102"/>
      <c r="I39" s="102"/>
      <c r="J39" s="102"/>
      <c r="K39" s="102"/>
      <c r="L39" s="103"/>
      <c r="N39" s="235">
        <f>'Page 9'!$K$20</f>
        <v>0</v>
      </c>
    </row>
    <row r="40" spans="1:16" ht="13.5" customHeight="1">
      <c r="A40" s="704" t="str">
        <f>P40</f>
        <v>MET</v>
      </c>
      <c r="B40" s="705"/>
      <c r="C40" s="624" t="s">
        <v>560</v>
      </c>
      <c r="D40" s="651" t="s">
        <v>423</v>
      </c>
      <c r="E40" s="653" t="s">
        <v>581</v>
      </c>
      <c r="F40" s="116"/>
      <c r="G40" s="116"/>
      <c r="H40" s="116"/>
      <c r="I40" s="116"/>
      <c r="J40" s="116"/>
      <c r="K40" s="116"/>
      <c r="L40" s="625"/>
      <c r="N40" s="235">
        <f>'Page 4'!$L$52</f>
        <v>0</v>
      </c>
      <c r="O40" s="235">
        <f>'Page 11'!$K$32</f>
        <v>0</v>
      </c>
      <c r="P40" t="str">
        <f>IF(N40=O40,"MET","ERROR")</f>
        <v>MET</v>
      </c>
    </row>
    <row r="41" spans="1:15" ht="13.5" customHeight="1">
      <c r="A41" s="670" t="str">
        <f>O41</f>
        <v>ERROR</v>
      </c>
      <c r="B41" s="671"/>
      <c r="C41" s="631" t="s">
        <v>560</v>
      </c>
      <c r="D41" s="645" t="s">
        <v>426</v>
      </c>
      <c r="E41" s="646" t="s">
        <v>582</v>
      </c>
      <c r="F41" s="118"/>
      <c r="G41" s="118"/>
      <c r="H41" s="118"/>
      <c r="I41" s="118"/>
      <c r="J41" s="118"/>
      <c r="K41" s="118"/>
      <c r="L41" s="119"/>
      <c r="O41" t="str">
        <f>'Page 11'!$K$55</f>
        <v>ERROR</v>
      </c>
    </row>
    <row r="42" spans="1:12" ht="13.5" customHeight="1">
      <c r="A42" s="644"/>
      <c r="B42" s="639"/>
      <c r="C42" s="624"/>
      <c r="D42" s="651"/>
      <c r="E42" s="804" t="s">
        <v>583</v>
      </c>
      <c r="F42" s="116"/>
      <c r="G42" s="116"/>
      <c r="H42" s="116"/>
      <c r="I42" s="116"/>
      <c r="J42" s="116"/>
      <c r="K42" s="116"/>
      <c r="L42" s="625"/>
    </row>
    <row r="43" spans="1:15" ht="13.5" customHeight="1">
      <c r="A43" s="670" t="str">
        <f>O43</f>
        <v>ERROR</v>
      </c>
      <c r="B43" s="671"/>
      <c r="C43" s="631" t="s">
        <v>560</v>
      </c>
      <c r="D43" s="645" t="s">
        <v>430</v>
      </c>
      <c r="E43" s="646" t="s">
        <v>584</v>
      </c>
      <c r="F43" s="118"/>
      <c r="G43" s="118"/>
      <c r="H43" s="118"/>
      <c r="I43" s="118"/>
      <c r="J43" s="118"/>
      <c r="K43" s="118"/>
      <c r="L43" s="119"/>
      <c r="O43" t="str">
        <f>'Page 11'!$O$53</f>
        <v>ERROR</v>
      </c>
    </row>
    <row r="44" spans="1:12" ht="13.5" customHeight="1">
      <c r="A44" s="644"/>
      <c r="B44" s="639"/>
      <c r="C44" s="624"/>
      <c r="D44" s="651"/>
      <c r="E44" s="652" t="s">
        <v>585</v>
      </c>
      <c r="F44" s="116"/>
      <c r="G44" s="116"/>
      <c r="H44" s="116"/>
      <c r="I44" s="116"/>
      <c r="J44" s="116"/>
      <c r="K44" s="116"/>
      <c r="L44" s="625"/>
    </row>
    <row r="45" spans="1:12" ht="13.5" customHeight="1">
      <c r="A45" s="642"/>
      <c r="B45" s="643"/>
      <c r="C45" s="628"/>
      <c r="D45" s="647"/>
      <c r="E45" s="648" t="s">
        <v>586</v>
      </c>
      <c r="F45" s="102"/>
      <c r="G45" s="102"/>
      <c r="H45" s="102"/>
      <c r="I45" s="102"/>
      <c r="J45" s="102"/>
      <c r="K45" s="102"/>
      <c r="L45" s="103"/>
    </row>
    <row r="46" spans="1:15" ht="13.5" customHeight="1">
      <c r="A46" s="704" t="str">
        <f>O46</f>
        <v>MET</v>
      </c>
      <c r="B46" s="705"/>
      <c r="C46" s="631" t="s">
        <v>560</v>
      </c>
      <c r="D46" s="645" t="s">
        <v>435</v>
      </c>
      <c r="E46" s="646" t="s">
        <v>588</v>
      </c>
      <c r="F46" s="118"/>
      <c r="G46" s="118"/>
      <c r="H46" s="118"/>
      <c r="I46" s="118"/>
      <c r="J46" s="118"/>
      <c r="K46" s="118"/>
      <c r="L46" s="119"/>
      <c r="N46" s="235">
        <f>'Page 11'!$K$47</f>
        <v>0</v>
      </c>
      <c r="O46" s="550" t="str">
        <f>IF(N47&lt;=N46,"MET","ERROR")</f>
        <v>MET</v>
      </c>
    </row>
    <row r="47" spans="1:14" ht="13.5" customHeight="1">
      <c r="A47" s="642"/>
      <c r="B47" s="643"/>
      <c r="C47" s="628"/>
      <c r="D47" s="647"/>
      <c r="E47" s="804" t="s">
        <v>589</v>
      </c>
      <c r="F47" s="102"/>
      <c r="G47" s="102"/>
      <c r="H47" s="102"/>
      <c r="I47" s="102"/>
      <c r="J47" s="102"/>
      <c r="K47" s="102"/>
      <c r="L47" s="103"/>
      <c r="N47" s="235">
        <f>'Page 11'!$K$48</f>
        <v>0</v>
      </c>
    </row>
    <row r="48" spans="1:12" ht="13.5" customHeight="1">
      <c r="A48" s="629" t="s">
        <v>551</v>
      </c>
      <c r="B48" s="630" t="s">
        <v>551</v>
      </c>
      <c r="C48" s="631"/>
      <c r="D48" s="645" t="s">
        <v>587</v>
      </c>
      <c r="E48" s="646" t="s">
        <v>590</v>
      </c>
      <c r="F48" s="118"/>
      <c r="G48" s="118"/>
      <c r="H48" s="118"/>
      <c r="I48" s="118"/>
      <c r="J48" s="118"/>
      <c r="K48" s="118"/>
      <c r="L48" s="119"/>
    </row>
    <row r="49" spans="1:12" ht="13.5" customHeight="1">
      <c r="A49" s="629" t="s">
        <v>551</v>
      </c>
      <c r="B49" s="630" t="s">
        <v>551</v>
      </c>
      <c r="C49" s="631"/>
      <c r="D49" s="645" t="s">
        <v>448</v>
      </c>
      <c r="E49" s="646" t="s">
        <v>591</v>
      </c>
      <c r="F49" s="118"/>
      <c r="G49" s="118"/>
      <c r="H49" s="118"/>
      <c r="I49" s="118"/>
      <c r="J49" s="118"/>
      <c r="K49" s="118"/>
      <c r="L49" s="119"/>
    </row>
    <row r="50" spans="1:12" ht="13.5" customHeight="1">
      <c r="A50" s="632"/>
      <c r="B50" s="633"/>
      <c r="C50" s="628"/>
      <c r="D50" s="647"/>
      <c r="E50" s="804" t="s">
        <v>669</v>
      </c>
      <c r="F50" s="102"/>
      <c r="G50" s="102"/>
      <c r="H50" s="102"/>
      <c r="I50" s="102"/>
      <c r="J50" s="102"/>
      <c r="K50" s="102"/>
      <c r="L50" s="103"/>
    </row>
    <row r="51" spans="1:12" ht="13.5" customHeight="1">
      <c r="A51" s="629" t="s">
        <v>551</v>
      </c>
      <c r="B51" s="630" t="s">
        <v>551</v>
      </c>
      <c r="C51" s="624"/>
      <c r="D51" s="651" t="s">
        <v>451</v>
      </c>
      <c r="E51" s="653" t="s">
        <v>592</v>
      </c>
      <c r="F51" s="116"/>
      <c r="G51" s="116"/>
      <c r="H51" s="116"/>
      <c r="I51" s="116"/>
      <c r="J51" s="116"/>
      <c r="K51" s="116"/>
      <c r="L51" s="625"/>
    </row>
    <row r="52" spans="1:12" ht="13.5" customHeight="1">
      <c r="A52" s="632"/>
      <c r="B52" s="633"/>
      <c r="C52" s="628"/>
      <c r="D52" s="647"/>
      <c r="E52" s="655" t="s">
        <v>726</v>
      </c>
      <c r="F52" s="102"/>
      <c r="G52" s="102"/>
      <c r="H52" s="102"/>
      <c r="I52" s="102"/>
      <c r="J52" s="102"/>
      <c r="K52" s="102"/>
      <c r="L52" s="103"/>
    </row>
    <row r="53" spans="1:12" ht="13.5" customHeight="1">
      <c r="A53" s="629" t="s">
        <v>551</v>
      </c>
      <c r="B53" s="630" t="s">
        <v>551</v>
      </c>
      <c r="C53" s="624"/>
      <c r="D53" s="651" t="s">
        <v>454</v>
      </c>
      <c r="E53" s="653" t="s">
        <v>710</v>
      </c>
      <c r="F53" s="116"/>
      <c r="G53" s="116"/>
      <c r="H53" s="116"/>
      <c r="I53" s="116"/>
      <c r="J53" s="116"/>
      <c r="K53" s="116"/>
      <c r="L53" s="625"/>
    </row>
    <row r="54" spans="1:12" ht="13.5" customHeight="1">
      <c r="A54" s="636"/>
      <c r="B54" s="637"/>
      <c r="C54" s="624"/>
      <c r="D54" s="651"/>
      <c r="E54" s="653" t="s">
        <v>711</v>
      </c>
      <c r="F54" s="116"/>
      <c r="G54" s="116"/>
      <c r="H54" s="116"/>
      <c r="I54" s="116"/>
      <c r="J54" s="116"/>
      <c r="K54" s="116"/>
      <c r="L54" s="625"/>
    </row>
    <row r="55" spans="1:12" ht="13.5" customHeight="1">
      <c r="A55" s="636"/>
      <c r="B55" s="637"/>
      <c r="C55" s="624"/>
      <c r="D55" s="651"/>
      <c r="E55" s="653" t="s">
        <v>713</v>
      </c>
      <c r="F55" s="116"/>
      <c r="G55" s="116"/>
      <c r="H55" s="116"/>
      <c r="I55" s="116"/>
      <c r="J55" s="116"/>
      <c r="K55" s="116"/>
      <c r="L55" s="625"/>
    </row>
    <row r="56" spans="1:12" ht="13.5" customHeight="1">
      <c r="A56" s="636"/>
      <c r="B56" s="637"/>
      <c r="C56" s="624"/>
      <c r="D56" s="651"/>
      <c r="E56" s="653" t="s">
        <v>712</v>
      </c>
      <c r="F56" s="116"/>
      <c r="G56" s="116"/>
      <c r="H56" s="116"/>
      <c r="I56" s="116"/>
      <c r="J56" s="116"/>
      <c r="K56" s="116"/>
      <c r="L56" s="625"/>
    </row>
    <row r="57" spans="1:12" ht="13.5" customHeight="1" thickBot="1">
      <c r="A57" s="656" t="s">
        <v>551</v>
      </c>
      <c r="B57" s="657" t="s">
        <v>551</v>
      </c>
      <c r="C57" s="658"/>
      <c r="D57" s="663" t="s">
        <v>465</v>
      </c>
      <c r="E57" s="659" t="s">
        <v>668</v>
      </c>
      <c r="F57" s="660"/>
      <c r="G57" s="660"/>
      <c r="H57" s="660"/>
      <c r="I57" s="660"/>
      <c r="J57" s="660"/>
      <c r="K57" s="660"/>
      <c r="L57" s="661"/>
    </row>
    <row r="58" ht="5.25" customHeight="1">
      <c r="C58" s="179"/>
    </row>
    <row r="59" spans="1:6" ht="20.25">
      <c r="A59" s="160" t="s">
        <v>593</v>
      </c>
      <c r="C59" s="179"/>
      <c r="D59" s="616"/>
      <c r="E59" s="160"/>
      <c r="F59" s="160"/>
    </row>
    <row r="60" ht="8.25" customHeight="1">
      <c r="C60" s="179"/>
    </row>
    <row r="61" spans="1:16" ht="15">
      <c r="A61" s="924" t="str">
        <f>Cover!$B$72</f>
        <v>  Our House Enterprises - Version 2</v>
      </c>
      <c r="J61" s="426"/>
      <c r="K61" s="426" t="str">
        <f>("(")&amp;(Cover!$P$13)&amp;(" ")&amp;(Cover!$P$15)&amp;(")")</f>
        <v>(SELECT )</v>
      </c>
      <c r="L61" s="215">
        <f ca="1">NOW()</f>
        <v>39881.52914131944</v>
      </c>
      <c r="O61" s="617"/>
      <c r="P61" s="617"/>
    </row>
    <row r="63" spans="8:12" ht="12.75">
      <c r="H63" s="614"/>
      <c r="L63" s="215"/>
    </row>
  </sheetData>
  <sheetProtection password="F189" sheet="1" objects="1" scenarios="1"/>
  <printOptions horizontalCentered="1"/>
  <pageMargins left="0.5" right="0.5" top="0.5" bottom="0.5" header="0.5" footer="0.5"/>
  <pageSetup fitToHeight="1" fitToWidth="1" horizontalDpi="300" verticalDpi="300" orientation="portrait" scale="94" r:id="rId2"/>
  <headerFooter alignWithMargins="0">
    <oddFooter>&amp;CPage 13</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G158"/>
  <sheetViews>
    <sheetView showGridLines="0" showZeros="0" zoomScalePageLayoutView="0" workbookViewId="0" topLeftCell="A1">
      <selection activeCell="A1" sqref="A1"/>
    </sheetView>
  </sheetViews>
  <sheetFormatPr defaultColWidth="9.140625" defaultRowHeight="12.75"/>
  <cols>
    <col min="1" max="1" width="2.00390625" style="1" customWidth="1"/>
    <col min="2" max="2" width="4.7109375" style="1" customWidth="1"/>
    <col min="3" max="4" width="5.421875" style="1" customWidth="1"/>
    <col min="5" max="5" width="6.00390625" style="1" customWidth="1"/>
    <col min="6" max="6" width="3.7109375" style="1" customWidth="1"/>
    <col min="7" max="7" width="5.140625" style="1" customWidth="1"/>
    <col min="8" max="9" width="3.28125" style="1" customWidth="1"/>
    <col min="10" max="10" width="6.7109375" style="1" customWidth="1"/>
    <col min="11" max="11" width="2.421875" style="1" customWidth="1"/>
    <col min="12" max="12" width="7.421875" style="1" customWidth="1"/>
    <col min="13" max="13" width="6.57421875" style="1" customWidth="1"/>
    <col min="14" max="15" width="11.140625" style="1" customWidth="1"/>
    <col min="16" max="17" width="6.7109375" style="1" customWidth="1"/>
    <col min="18" max="18" width="12.7109375" style="1" hidden="1" customWidth="1"/>
    <col min="19" max="24" width="9.140625" style="1" hidden="1" customWidth="1"/>
    <col min="25" max="25" width="23.57421875" style="1" hidden="1" customWidth="1"/>
    <col min="26" max="26" width="13.00390625" style="1" hidden="1" customWidth="1"/>
    <col min="27" max="32" width="9.140625" style="1" hidden="1" customWidth="1"/>
    <col min="33" max="33" width="11.7109375" style="801" customWidth="1"/>
    <col min="34" max="16384" width="9.140625" style="1" customWidth="1"/>
  </cols>
  <sheetData>
    <row r="1" ht="12.75">
      <c r="A1" s="32"/>
    </row>
    <row r="12" spans="2:33" ht="18" customHeight="1">
      <c r="B12" s="31"/>
      <c r="C12" s="31"/>
      <c r="D12" s="31"/>
      <c r="E12" s="31"/>
      <c r="F12" s="706" t="s">
        <v>21</v>
      </c>
      <c r="G12" s="706"/>
      <c r="H12" s="706"/>
      <c r="I12" s="706"/>
      <c r="L12" s="31"/>
      <c r="M12" s="31"/>
      <c r="N12" s="31"/>
      <c r="O12" s="974" t="str">
        <f>IF(AB104="Select"," ",AB104)</f>
        <v> </v>
      </c>
      <c r="P12" s="974"/>
      <c r="Q12" s="974"/>
      <c r="U12"/>
      <c r="V12"/>
      <c r="W12"/>
      <c r="X12"/>
      <c r="Y12"/>
      <c r="AG12" s="801" t="s">
        <v>22</v>
      </c>
    </row>
    <row r="13" spans="2:33" ht="15.75" customHeight="1">
      <c r="B13" s="33"/>
      <c r="C13" s="33"/>
      <c r="D13" s="33"/>
      <c r="E13" s="33"/>
      <c r="F13" s="4"/>
      <c r="G13" s="965" t="s">
        <v>690</v>
      </c>
      <c r="H13" s="965"/>
      <c r="I13" s="965"/>
      <c r="J13" s="965"/>
      <c r="K13" s="965"/>
      <c r="L13" s="965"/>
      <c r="M13" s="965"/>
      <c r="N13" s="965"/>
      <c r="O13" s="909" t="s">
        <v>26</v>
      </c>
      <c r="P13" s="977" t="str">
        <f>AB103</f>
        <v>SELECT</v>
      </c>
      <c r="Q13" s="977"/>
      <c r="U13"/>
      <c r="V13"/>
      <c r="W13"/>
      <c r="X13"/>
      <c r="Y13"/>
      <c r="AG13" s="782"/>
    </row>
    <row r="14" spans="1:33" ht="15.75" customHeight="1">
      <c r="A14" s="4"/>
      <c r="B14" s="4"/>
      <c r="C14" s="4"/>
      <c r="D14" s="4"/>
      <c r="E14" s="4"/>
      <c r="F14" s="4"/>
      <c r="G14"/>
      <c r="H14" s="969">
        <f ca="1">NOW()</f>
        <v>39881.52914131944</v>
      </c>
      <c r="I14" s="970"/>
      <c r="J14" s="938" t="s">
        <v>689</v>
      </c>
      <c r="M14" s="4"/>
      <c r="N14" s="4"/>
      <c r="O14" s="34" t="s">
        <v>23</v>
      </c>
      <c r="P14" s="879" t="str">
        <f>IF(AB103="Select"," ",AB103)</f>
        <v> </v>
      </c>
      <c r="Q14" s="880"/>
      <c r="U14"/>
      <c r="V14"/>
      <c r="W14"/>
      <c r="X14"/>
      <c r="Y14"/>
      <c r="AG14" s="782" t="str">
        <f>IF(U12=1,"MISSING",$AG$12)</f>
        <v> </v>
      </c>
    </row>
    <row r="15" spans="1:33" ht="15.75" customHeight="1">
      <c r="A15" s="4"/>
      <c r="B15" s="4"/>
      <c r="C15" s="4"/>
      <c r="D15" s="4"/>
      <c r="E15" s="4"/>
      <c r="F15" s="4"/>
      <c r="G15" s="4"/>
      <c r="H15" s="4"/>
      <c r="I15" s="4"/>
      <c r="J15" s="4"/>
      <c r="K15" s="935" t="s">
        <v>691</v>
      </c>
      <c r="L15" s="4"/>
      <c r="M15" s="4"/>
      <c r="N15" s="4"/>
      <c r="O15" s="35" t="s">
        <v>29</v>
      </c>
      <c r="P15" s="976"/>
      <c r="Q15" s="976"/>
      <c r="U15"/>
      <c r="V15"/>
      <c r="W15"/>
      <c r="X15"/>
      <c r="Y15"/>
      <c r="AG15" s="782"/>
    </row>
    <row r="16" spans="1:25" ht="12.75">
      <c r="A16" s="4"/>
      <c r="B16" s="4"/>
      <c r="C16" s="4"/>
      <c r="D16" s="4"/>
      <c r="E16" s="939" t="s">
        <v>693</v>
      </c>
      <c r="F16" s="4"/>
      <c r="G16" s="4"/>
      <c r="H16" s="4"/>
      <c r="I16"/>
      <c r="J16" s="4"/>
      <c r="L16" s="4"/>
      <c r="M16" s="4"/>
      <c r="N16" s="4"/>
      <c r="O16" s="3"/>
      <c r="P16" s="3"/>
      <c r="Q16" s="3" t="s">
        <v>599</v>
      </c>
      <c r="U16"/>
      <c r="V16"/>
      <c r="W16"/>
      <c r="X16"/>
      <c r="Y16"/>
    </row>
    <row r="17" spans="1:25" ht="13.5" customHeight="1">
      <c r="A17" s="4"/>
      <c r="B17" s="4"/>
      <c r="C17" s="4"/>
      <c r="D17" s="4"/>
      <c r="E17" s="939" t="s">
        <v>704</v>
      </c>
      <c r="F17" s="4"/>
      <c r="G17" s="4"/>
      <c r="H17" s="4"/>
      <c r="I17" s="4"/>
      <c r="J17" s="4"/>
      <c r="L17" s="4"/>
      <c r="M17" s="4"/>
      <c r="N17" s="4"/>
      <c r="O17" s="4"/>
      <c r="P17" s="4"/>
      <c r="Q17" s="900" t="str">
        <f>IF(AB102=1,"MISSING - State"," ")</f>
        <v>MISSING - State</v>
      </c>
      <c r="U17"/>
      <c r="V17"/>
      <c r="W17"/>
      <c r="X17"/>
      <c r="Y17"/>
    </row>
    <row r="18" spans="1:25" ht="13.5" customHeight="1">
      <c r="A18" s="4"/>
      <c r="B18" s="4"/>
      <c r="C18" s="4"/>
      <c r="D18" s="4"/>
      <c r="E18" s="939" t="s">
        <v>705</v>
      </c>
      <c r="F18" s="4"/>
      <c r="G18" s="4"/>
      <c r="H18" s="4"/>
      <c r="I18" s="4"/>
      <c r="J18" s="4"/>
      <c r="K18" s="4"/>
      <c r="L18" s="4"/>
      <c r="M18" s="4"/>
      <c r="N18" s="4"/>
      <c r="O18" s="4"/>
      <c r="P18" s="4"/>
      <c r="Q18" s="881" t="str">
        <f>IF(COUNTBLANK($P$15)=0,$AG$12,"MISSING - Membership #")</f>
        <v>MISSING - Membership #</v>
      </c>
      <c r="U18"/>
      <c r="V18"/>
      <c r="W18"/>
      <c r="X18"/>
      <c r="Y18"/>
    </row>
    <row r="19" spans="1:25" ht="13.5" customHeight="1">
      <c r="A19" s="4"/>
      <c r="B19" s="4"/>
      <c r="C19" s="4"/>
      <c r="D19" s="4"/>
      <c r="E19" s="939" t="s">
        <v>703</v>
      </c>
      <c r="F19" s="4"/>
      <c r="G19" s="4"/>
      <c r="H19" s="4"/>
      <c r="I19" s="4"/>
      <c r="J19" s="4"/>
      <c r="L19" s="4"/>
      <c r="M19" s="4"/>
      <c r="N19" s="4"/>
      <c r="O19" s="4"/>
      <c r="P19" s="4"/>
      <c r="Q19" s="881" t="str">
        <f>IF(COUNTBLANK($Q$14)=0,$AG$12,"MISSING - Chapter Number")</f>
        <v>MISSING - Chapter Number</v>
      </c>
      <c r="U19"/>
      <c r="V19"/>
      <c r="W19"/>
      <c r="X19"/>
      <c r="Y19"/>
    </row>
    <row r="20" spans="1:25" ht="13.5" customHeight="1">
      <c r="A20" s="4"/>
      <c r="B20" s="4"/>
      <c r="C20" s="4"/>
      <c r="D20" s="4"/>
      <c r="G20" s="4"/>
      <c r="H20" s="4"/>
      <c r="I20" s="4"/>
      <c r="J20" s="4"/>
      <c r="K20" s="4"/>
      <c r="L20" s="4"/>
      <c r="M20" s="4"/>
      <c r="N20" s="4"/>
      <c r="O20" s="4"/>
      <c r="P20" s="4"/>
      <c r="Q20" s="4"/>
      <c r="U20"/>
      <c r="V20"/>
      <c r="W20"/>
      <c r="X20"/>
      <c r="Y20"/>
    </row>
    <row r="21" spans="1:33" ht="18" customHeight="1">
      <c r="A21" s="4"/>
      <c r="B21" s="872" t="s">
        <v>2</v>
      </c>
      <c r="C21" s="4" t="s">
        <v>600</v>
      </c>
      <c r="D21" s="4"/>
      <c r="E21" s="116"/>
      <c r="F21" s="870"/>
      <c r="G21" s="870"/>
      <c r="H21" s="870"/>
      <c r="I21" s="870"/>
      <c r="J21" s="870"/>
      <c r="K21" s="870"/>
      <c r="L21" s="971"/>
      <c r="M21" s="971"/>
      <c r="N21" s="971"/>
      <c r="O21" s="971"/>
      <c r="P21" s="971"/>
      <c r="Q21" s="971"/>
      <c r="U21"/>
      <c r="V21"/>
      <c r="W21"/>
      <c r="X21"/>
      <c r="Y21"/>
      <c r="AG21" s="783" t="str">
        <f>IF(COUNTBLANK($L$21)=0,$AG$12,"MISSING - Name")</f>
        <v>MISSING - Name</v>
      </c>
    </row>
    <row r="22" spans="1:33" ht="18" customHeight="1">
      <c r="A22" s="4"/>
      <c r="B22" s="872" t="s">
        <v>4</v>
      </c>
      <c r="C22" s="4" t="s">
        <v>708</v>
      </c>
      <c r="D22" s="4"/>
      <c r="E22" s="116"/>
      <c r="F22" s="870"/>
      <c r="G22" s="870"/>
      <c r="H22" s="870"/>
      <c r="I22" s="870"/>
      <c r="J22" s="870"/>
      <c r="K22" s="870"/>
      <c r="L22" s="971"/>
      <c r="M22" s="971"/>
      <c r="N22" s="971"/>
      <c r="O22" s="971"/>
      <c r="P22" s="971"/>
      <c r="Q22" s="971"/>
      <c r="U22"/>
      <c r="V22"/>
      <c r="W22"/>
      <c r="X22"/>
      <c r="Y22"/>
      <c r="AG22" s="783" t="str">
        <f>IF(COUNTBLANK($L$22)=0,$AG$12,"MISSING - Name Pronunciation")</f>
        <v>MISSING - Name Pronunciation</v>
      </c>
    </row>
    <row r="23" spans="1:33" ht="15.75" customHeight="1">
      <c r="A23" s="4"/>
      <c r="B23" s="872" t="s">
        <v>5</v>
      </c>
      <c r="C23" s="5" t="s">
        <v>603</v>
      </c>
      <c r="D23" s="5"/>
      <c r="E23" s="15"/>
      <c r="F23" s="918"/>
      <c r="G23" s="918"/>
      <c r="H23" s="918"/>
      <c r="I23" s="918"/>
      <c r="J23" s="871"/>
      <c r="K23" s="871"/>
      <c r="L23" s="39"/>
      <c r="M23" s="972"/>
      <c r="N23" s="972"/>
      <c r="O23" s="972"/>
      <c r="P23" s="972"/>
      <c r="Q23" s="972"/>
      <c r="U23"/>
      <c r="V23"/>
      <c r="W23"/>
      <c r="X23"/>
      <c r="Y23"/>
      <c r="AG23" s="783" t="str">
        <f>IF(COUNTBLANK($M$23)=0,$AG$12,"MISSING - FFA Roster Name")</f>
        <v>MISSING - FFA Roster Name</v>
      </c>
    </row>
    <row r="24" spans="1:33" ht="15.75" customHeight="1">
      <c r="A24" s="4"/>
      <c r="B24" s="872" t="s">
        <v>6</v>
      </c>
      <c r="C24" s="4" t="s">
        <v>601</v>
      </c>
      <c r="D24" s="4"/>
      <c r="E24" s="882"/>
      <c r="F24" s="7" t="s">
        <v>48</v>
      </c>
      <c r="G24" s="7"/>
      <c r="H24" s="967"/>
      <c r="I24" s="967"/>
      <c r="J24" s="8" t="s">
        <v>49</v>
      </c>
      <c r="M24" s="4"/>
      <c r="N24" s="37" t="s">
        <v>709</v>
      </c>
      <c r="O24" s="973"/>
      <c r="P24" s="973"/>
      <c r="Q24" s="973"/>
      <c r="U24"/>
      <c r="V24"/>
      <c r="W24"/>
      <c r="X24"/>
      <c r="Y24"/>
      <c r="AG24" s="783" t="str">
        <f>IF(((COUNTBLANK($E$24)+COUNTBLANK($H$24)+COUNTBLANK($O$24)))=1,$AG$12,"MISSING - Gender or Phone Number")</f>
        <v>MISSING - Gender or Phone Number</v>
      </c>
    </row>
    <row r="25" spans="1:33" ht="15.75" customHeight="1">
      <c r="A25" s="4"/>
      <c r="B25" s="872" t="s">
        <v>11</v>
      </c>
      <c r="C25" s="4" t="s">
        <v>602</v>
      </c>
      <c r="D25" s="4"/>
      <c r="E25" s="5"/>
      <c r="F25" s="5"/>
      <c r="G25" s="5"/>
      <c r="H25" s="874"/>
      <c r="I25" s="919"/>
      <c r="J25" s="920"/>
      <c r="K25" s="6"/>
      <c r="L25" s="6"/>
      <c r="M25" s="6"/>
      <c r="N25" s="6"/>
      <c r="O25" s="9"/>
      <c r="P25" s="6"/>
      <c r="Q25" s="6"/>
      <c r="U25"/>
      <c r="V25"/>
      <c r="W25"/>
      <c r="X25"/>
      <c r="Y25"/>
      <c r="AG25" s="783" t="str">
        <f>IF(COUNTBLANK($H$25)=0,$AG$12,"MISSING - Address")</f>
        <v>MISSING - Address</v>
      </c>
    </row>
    <row r="26" spans="1:33" ht="15.75" customHeight="1">
      <c r="A26" s="4"/>
      <c r="B26" s="4"/>
      <c r="C26" s="38" t="s">
        <v>54</v>
      </c>
      <c r="D26" s="874"/>
      <c r="E26" s="10"/>
      <c r="F26" s="10"/>
      <c r="G26" s="10"/>
      <c r="H26" s="10"/>
      <c r="I26" s="10"/>
      <c r="J26" s="10"/>
      <c r="K26" s="12"/>
      <c r="L26" s="39" t="s">
        <v>55</v>
      </c>
      <c r="M26" s="966" t="str">
        <f>AB106</f>
        <v>SELECT</v>
      </c>
      <c r="N26" s="966"/>
      <c r="O26" s="40" t="s">
        <v>56</v>
      </c>
      <c r="P26" s="978"/>
      <c r="Q26" s="978"/>
      <c r="U26"/>
      <c r="V26"/>
      <c r="W26"/>
      <c r="X26"/>
      <c r="Y26"/>
      <c r="AG26" s="783" t="str">
        <f>IF(((COUNTBLANK($D$26)+AB101+COUNTBLANK($P$26)))=0,$AG$12,"MISSING - City, State or Zip")</f>
        <v>MISSING - City, State or Zip</v>
      </c>
    </row>
    <row r="27" spans="1:33" ht="15.75" customHeight="1">
      <c r="A27" s="4"/>
      <c r="B27" s="872" t="s">
        <v>13</v>
      </c>
      <c r="C27" s="4" t="s">
        <v>699</v>
      </c>
      <c r="D27" s="4"/>
      <c r="E27" s="4"/>
      <c r="F27" s="25"/>
      <c r="G27" s="9"/>
      <c r="H27" s="919"/>
      <c r="I27" s="11"/>
      <c r="J27" s="11"/>
      <c r="K27" s="11"/>
      <c r="L27" s="11"/>
      <c r="M27" s="11"/>
      <c r="N27" s="11"/>
      <c r="O27" s="11"/>
      <c r="P27" s="11"/>
      <c r="Q27" s="11"/>
      <c r="U27"/>
      <c r="V27"/>
      <c r="W27"/>
      <c r="X27"/>
      <c r="Y27"/>
      <c r="AG27" s="783" t="str">
        <f>IF(COUNTBLANK($H$28)=0,$AG$12,"MISSING - E-mail Address")</f>
        <v>MISSING - E-mail Address</v>
      </c>
    </row>
    <row r="28" spans="1:33" ht="15.75" customHeight="1">
      <c r="A28" s="4"/>
      <c r="B28" s="872" t="s">
        <v>15</v>
      </c>
      <c r="C28" s="4" t="s">
        <v>604</v>
      </c>
      <c r="D28" s="4"/>
      <c r="E28" s="4"/>
      <c r="F28" s="4"/>
      <c r="G28" s="4"/>
      <c r="H28" s="874"/>
      <c r="I28" s="11"/>
      <c r="J28" s="11"/>
      <c r="K28" s="11"/>
      <c r="L28" s="11"/>
      <c r="M28" s="11"/>
      <c r="N28" s="11"/>
      <c r="O28" s="11"/>
      <c r="P28" s="11"/>
      <c r="Q28" s="11"/>
      <c r="U28"/>
      <c r="V28"/>
      <c r="W28"/>
      <c r="X28"/>
      <c r="Y28"/>
      <c r="AG28" s="783" t="str">
        <f>IF(COUNTBLANK($H$28)=0,$AG$12,"MISSING - Chapter Name")</f>
        <v>MISSING - Chapter Name</v>
      </c>
    </row>
    <row r="29" spans="1:33" ht="15.75" customHeight="1">
      <c r="A29" s="4"/>
      <c r="B29" s="872" t="s">
        <v>17</v>
      </c>
      <c r="C29" s="4" t="s">
        <v>605</v>
      </c>
      <c r="D29" s="4"/>
      <c r="E29" s="4"/>
      <c r="F29" s="12"/>
      <c r="G29" s="11"/>
      <c r="H29" s="874"/>
      <c r="I29" s="10"/>
      <c r="J29" s="10"/>
      <c r="K29" s="10"/>
      <c r="L29" s="10"/>
      <c r="M29" s="10"/>
      <c r="N29" s="10"/>
      <c r="O29" s="10"/>
      <c r="P29" s="10"/>
      <c r="Q29" s="10"/>
      <c r="U29"/>
      <c r="V29"/>
      <c r="W29"/>
      <c r="X29"/>
      <c r="Y29"/>
      <c r="AG29" s="783" t="str">
        <f>IF(COUNTBLANK($H$29)=0,$AG$12,"MISSING - High School")</f>
        <v>MISSING - High School</v>
      </c>
    </row>
    <row r="30" spans="1:33" ht="15.75" customHeight="1">
      <c r="A30" s="4"/>
      <c r="B30" s="872" t="s">
        <v>19</v>
      </c>
      <c r="C30" s="4" t="s">
        <v>606</v>
      </c>
      <c r="D30" s="4"/>
      <c r="E30" s="4"/>
      <c r="F30" s="8"/>
      <c r="G30" s="8"/>
      <c r="H30" s="8"/>
      <c r="I30" s="921"/>
      <c r="J30" s="6"/>
      <c r="K30" s="6"/>
      <c r="L30" s="9"/>
      <c r="M30" s="9"/>
      <c r="N30" s="9"/>
      <c r="O30" s="9"/>
      <c r="P30" s="9"/>
      <c r="Q30" s="9"/>
      <c r="U30"/>
      <c r="V30"/>
      <c r="W30"/>
      <c r="X30"/>
      <c r="Y30"/>
      <c r="AG30" s="783" t="str">
        <f>IF(COUNTBLANK($I$30)=0,$AG$12,"MISSING - Address")</f>
        <v>MISSING - Address</v>
      </c>
    </row>
    <row r="31" spans="1:33" ht="15.75" customHeight="1">
      <c r="A31" s="4"/>
      <c r="B31" s="4"/>
      <c r="C31" s="4"/>
      <c r="D31" s="4"/>
      <c r="E31" s="38" t="s">
        <v>75</v>
      </c>
      <c r="F31" s="980"/>
      <c r="G31" s="980"/>
      <c r="H31" s="980"/>
      <c r="I31" s="980"/>
      <c r="J31" s="980"/>
      <c r="K31" s="980"/>
      <c r="L31" s="980"/>
      <c r="M31" s="38" t="s">
        <v>55</v>
      </c>
      <c r="N31" s="873" t="str">
        <f>AB108</f>
        <v>SELECT</v>
      </c>
      <c r="O31" s="41" t="s">
        <v>76</v>
      </c>
      <c r="P31" s="978"/>
      <c r="Q31" s="978"/>
      <c r="U31"/>
      <c r="V31"/>
      <c r="W31"/>
      <c r="X31"/>
      <c r="Y31"/>
      <c r="AG31" s="783" t="str">
        <f>IF(((COUNTBLANK($F$31)+AB100+COUNTBLANK($P$31)))=0,$AG$12,"MISSING - School City, State or Zip")</f>
        <v>MISSING - School City, State or Zip</v>
      </c>
    </row>
    <row r="32" spans="1:33" ht="15.75" customHeight="1">
      <c r="A32" s="4"/>
      <c r="B32" s="872" t="s">
        <v>405</v>
      </c>
      <c r="C32" s="4" t="s">
        <v>608</v>
      </c>
      <c r="D32" s="4"/>
      <c r="E32" s="4"/>
      <c r="F32" s="4"/>
      <c r="G32" s="4"/>
      <c r="H32" s="4"/>
      <c r="I32" s="4"/>
      <c r="J32" s="4"/>
      <c r="K32" s="5"/>
      <c r="L32" s="981"/>
      <c r="M32" s="982"/>
      <c r="N32" s="982"/>
      <c r="O32" s="982"/>
      <c r="P32" s="248"/>
      <c r="Q32" s="248"/>
      <c r="U32"/>
      <c r="V32"/>
      <c r="W32"/>
      <c r="X32"/>
      <c r="Y32"/>
      <c r="AG32" s="783" t="str">
        <f>IF(COUNTBLANK($L$32)=0,$AG$12,"MISSING - Phone Number")</f>
        <v>MISSING - Phone Number</v>
      </c>
    </row>
    <row r="33" spans="1:33" ht="15.75" customHeight="1">
      <c r="A33" s="4"/>
      <c r="B33" s="872" t="s">
        <v>408</v>
      </c>
      <c r="C33" s="4" t="s">
        <v>607</v>
      </c>
      <c r="D33" s="4"/>
      <c r="E33" s="4"/>
      <c r="F33" s="23"/>
      <c r="G33" s="11"/>
      <c r="H33" s="11"/>
      <c r="I33" s="11"/>
      <c r="J33" s="6"/>
      <c r="K33" s="6"/>
      <c r="L33" s="6"/>
      <c r="M33" s="6"/>
      <c r="N33" s="6"/>
      <c r="O33" s="6"/>
      <c r="P33" s="6"/>
      <c r="Q33" s="6"/>
      <c r="U33"/>
      <c r="V33"/>
      <c r="W33"/>
      <c r="X33"/>
      <c r="Y33"/>
      <c r="AG33" s="884" t="str">
        <f>IF(COUNTBLANK($F$33)=0,$AG$12,"MISSING - Chapter Advisor(s)")</f>
        <v>MISSING - Chapter Advisor(s)</v>
      </c>
    </row>
    <row r="34" spans="1:25" ht="15.75" customHeight="1">
      <c r="A34" s="4"/>
      <c r="B34" s="872" t="s">
        <v>416</v>
      </c>
      <c r="C34" s="356" t="s">
        <v>706</v>
      </c>
      <c r="D34" s="356"/>
      <c r="E34"/>
      <c r="F34"/>
      <c r="G34"/>
      <c r="H34"/>
      <c r="I34"/>
      <c r="J34"/>
      <c r="K34"/>
      <c r="L34"/>
      <c r="M34"/>
      <c r="N34"/>
      <c r="O34"/>
      <c r="P34"/>
      <c r="Q34"/>
      <c r="U34"/>
      <c r="V34"/>
      <c r="W34"/>
      <c r="X34"/>
      <c r="Y34"/>
    </row>
    <row r="35" spans="1:25" ht="12.75" customHeight="1">
      <c r="A35" s="4"/>
      <c r="B35" s="872"/>
      <c r="C35" s="4" t="s">
        <v>611</v>
      </c>
      <c r="D35" s="4"/>
      <c r="E35"/>
      <c r="F35"/>
      <c r="G35"/>
      <c r="H35"/>
      <c r="I35"/>
      <c r="J35"/>
      <c r="K35"/>
      <c r="L35"/>
      <c r="M35"/>
      <c r="N35"/>
      <c r="O35"/>
      <c r="P35"/>
      <c r="Q35"/>
      <c r="U35"/>
      <c r="V35"/>
      <c r="W35"/>
      <c r="X35"/>
      <c r="Y35"/>
    </row>
    <row r="36" spans="1:25" ht="12.75" customHeight="1">
      <c r="A36" s="4"/>
      <c r="B36" s="872"/>
      <c r="C36" s="4" t="s">
        <v>609</v>
      </c>
      <c r="D36" s="4"/>
      <c r="E36"/>
      <c r="F36"/>
      <c r="G36"/>
      <c r="H36"/>
      <c r="I36"/>
      <c r="J36"/>
      <c r="K36"/>
      <c r="L36"/>
      <c r="M36"/>
      <c r="N36"/>
      <c r="O36"/>
      <c r="P36"/>
      <c r="Q36"/>
      <c r="U36"/>
      <c r="V36"/>
      <c r="W36"/>
      <c r="X36"/>
      <c r="Y36"/>
    </row>
    <row r="37" spans="1:25" ht="12.75" customHeight="1">
      <c r="A37" s="4"/>
      <c r="B37" s="872"/>
      <c r="C37" s="4" t="s">
        <v>610</v>
      </c>
      <c r="D37" s="4"/>
      <c r="E37" s="614"/>
      <c r="F37" s="63"/>
      <c r="G37"/>
      <c r="H37"/>
      <c r="I37"/>
      <c r="J37"/>
      <c r="K37"/>
      <c r="L37"/>
      <c r="M37"/>
      <c r="N37"/>
      <c r="O37"/>
      <c r="P37"/>
      <c r="Q37"/>
      <c r="U37"/>
      <c r="V37"/>
      <c r="W37"/>
      <c r="X37"/>
      <c r="Y37"/>
    </row>
    <row r="38" spans="1:25" ht="12.75" customHeight="1">
      <c r="A38" s="4"/>
      <c r="B38" s="872"/>
      <c r="C38" s="614"/>
      <c r="D38"/>
      <c r="E38"/>
      <c r="F38"/>
      <c r="G38"/>
      <c r="H38"/>
      <c r="I38"/>
      <c r="J38"/>
      <c r="K38"/>
      <c r="L38"/>
      <c r="M38"/>
      <c r="N38"/>
      <c r="O38"/>
      <c r="P38"/>
      <c r="Q38"/>
      <c r="U38"/>
      <c r="V38"/>
      <c r="W38"/>
      <c r="X38"/>
      <c r="Y38"/>
    </row>
    <row r="39" spans="1:25" ht="7.5" customHeight="1">
      <c r="A39" s="4"/>
      <c r="B39" s="872"/>
      <c r="C39"/>
      <c r="D39"/>
      <c r="E39"/>
      <c r="F39"/>
      <c r="G39"/>
      <c r="H39"/>
      <c r="I39"/>
      <c r="J39"/>
      <c r="K39"/>
      <c r="L39"/>
      <c r="M39"/>
      <c r="N39"/>
      <c r="O39"/>
      <c r="P39"/>
      <c r="Q39"/>
      <c r="U39"/>
      <c r="V39"/>
      <c r="W39"/>
      <c r="X39"/>
      <c r="Y39"/>
    </row>
    <row r="40" spans="1:25" ht="12.75" customHeight="1">
      <c r="A40" s="4"/>
      <c r="B40" s="872"/>
      <c r="C40"/>
      <c r="D40" s="248"/>
      <c r="E40" s="248"/>
      <c r="F40" s="248"/>
      <c r="G40" s="248"/>
      <c r="H40" s="248"/>
      <c r="I40" s="248"/>
      <c r="J40"/>
      <c r="K40"/>
      <c r="L40" s="248"/>
      <c r="M40" s="248"/>
      <c r="N40" s="248"/>
      <c r="O40" s="248"/>
      <c r="P40" s="248"/>
      <c r="Q40" s="248"/>
      <c r="U40"/>
      <c r="V40"/>
      <c r="W40"/>
      <c r="X40"/>
      <c r="Y40"/>
    </row>
    <row r="41" spans="1:25" ht="12.75" customHeight="1">
      <c r="A41" s="4"/>
      <c r="B41" s="872"/>
      <c r="C41"/>
      <c r="D41" s="962" t="s">
        <v>535</v>
      </c>
      <c r="E41" s="962"/>
      <c r="F41" s="962"/>
      <c r="G41" s="962"/>
      <c r="H41" s="962"/>
      <c r="I41" s="962"/>
      <c r="J41" s="878"/>
      <c r="K41" s="878"/>
      <c r="L41" s="962" t="s">
        <v>707</v>
      </c>
      <c r="M41" s="962"/>
      <c r="N41" s="962"/>
      <c r="O41" s="962"/>
      <c r="P41" s="962"/>
      <c r="Q41" s="962"/>
      <c r="U41"/>
      <c r="V41"/>
      <c r="W41"/>
      <c r="X41"/>
      <c r="Y41"/>
    </row>
    <row r="42" spans="1:25" ht="7.5" customHeight="1">
      <c r="A42" s="4"/>
      <c r="B42" s="872"/>
      <c r="C42"/>
      <c r="D42"/>
      <c r="E42"/>
      <c r="F42"/>
      <c r="G42"/>
      <c r="H42"/>
      <c r="I42"/>
      <c r="J42"/>
      <c r="K42"/>
      <c r="L42"/>
      <c r="M42"/>
      <c r="N42"/>
      <c r="O42"/>
      <c r="P42"/>
      <c r="Q42"/>
      <c r="U42"/>
      <c r="V42"/>
      <c r="W42"/>
      <c r="X42"/>
      <c r="Y42"/>
    </row>
    <row r="43" spans="1:25" ht="12.75" customHeight="1">
      <c r="A43" s="4"/>
      <c r="B43" s="872"/>
      <c r="C43"/>
      <c r="D43" s="248"/>
      <c r="E43" s="248"/>
      <c r="F43" s="248"/>
      <c r="G43" s="248"/>
      <c r="H43" s="248"/>
      <c r="I43" s="248"/>
      <c r="J43"/>
      <c r="K43"/>
      <c r="L43" s="248"/>
      <c r="M43" s="248"/>
      <c r="N43" s="248"/>
      <c r="O43" s="248"/>
      <c r="P43" s="248"/>
      <c r="Q43" s="248"/>
      <c r="U43"/>
      <c r="V43"/>
      <c r="W43"/>
      <c r="X43"/>
      <c r="Y43"/>
    </row>
    <row r="44" spans="1:25" ht="12.75" customHeight="1">
      <c r="A44" s="4"/>
      <c r="B44" s="872"/>
      <c r="C44"/>
      <c r="D44" s="962" t="s">
        <v>535</v>
      </c>
      <c r="E44" s="962"/>
      <c r="F44" s="962"/>
      <c r="G44" s="962"/>
      <c r="H44" s="962"/>
      <c r="I44" s="962"/>
      <c r="J44" s="878"/>
      <c r="K44" s="878"/>
      <c r="L44" s="962" t="s">
        <v>536</v>
      </c>
      <c r="M44" s="962"/>
      <c r="N44" s="962"/>
      <c r="O44" s="962"/>
      <c r="P44" s="962"/>
      <c r="Q44" s="962"/>
      <c r="U44"/>
      <c r="V44"/>
      <c r="W44"/>
      <c r="X44"/>
      <c r="Y44"/>
    </row>
    <row r="45" spans="1:25" ht="6" customHeight="1">
      <c r="A45" s="4"/>
      <c r="B45" s="872"/>
      <c r="C45"/>
      <c r="D45" s="875"/>
      <c r="E45" s="875"/>
      <c r="F45" s="875"/>
      <c r="G45" s="875"/>
      <c r="H45" s="875"/>
      <c r="I45" s="875"/>
      <c r="J45" s="219"/>
      <c r="K45" s="219"/>
      <c r="L45" s="875"/>
      <c r="M45" s="875"/>
      <c r="N45" s="875"/>
      <c r="O45" s="875"/>
      <c r="P45" s="875"/>
      <c r="Q45" s="875"/>
      <c r="U45"/>
      <c r="V45"/>
      <c r="W45"/>
      <c r="X45"/>
      <c r="Y45"/>
    </row>
    <row r="46" spans="1:25" ht="12.75" customHeight="1">
      <c r="A46" s="4"/>
      <c r="B46" s="872" t="s">
        <v>420</v>
      </c>
      <c r="C46" s="356" t="s">
        <v>537</v>
      </c>
      <c r="D46" s="875"/>
      <c r="E46" s="875"/>
      <c r="F46" s="875"/>
      <c r="G46" s="875"/>
      <c r="H46" s="875"/>
      <c r="I46" s="875"/>
      <c r="J46" s="219"/>
      <c r="K46" s="219"/>
      <c r="L46" s="875"/>
      <c r="M46" s="875"/>
      <c r="N46" s="875"/>
      <c r="O46" s="875"/>
      <c r="P46" s="875"/>
      <c r="Q46" s="875"/>
      <c r="U46"/>
      <c r="V46"/>
      <c r="W46"/>
      <c r="X46"/>
      <c r="Y46"/>
    </row>
    <row r="47" spans="1:25" ht="12.75" customHeight="1">
      <c r="A47" s="4"/>
      <c r="B47" s="872"/>
      <c r="C47" t="s">
        <v>612</v>
      </c>
      <c r="D47" s="875"/>
      <c r="E47" s="875"/>
      <c r="F47" s="875"/>
      <c r="G47" s="875"/>
      <c r="H47" s="875"/>
      <c r="I47" s="968">
        <f>L21</f>
        <v>0</v>
      </c>
      <c r="J47" s="968"/>
      <c r="K47" s="968"/>
      <c r="L47" s="968"/>
      <c r="M47" s="968"/>
      <c r="N47" s="968"/>
      <c r="O47" s="876" t="s">
        <v>613</v>
      </c>
      <c r="P47" s="876"/>
      <c r="Q47" s="875"/>
      <c r="U47"/>
      <c r="V47"/>
      <c r="W47"/>
      <c r="X47"/>
      <c r="Y47"/>
    </row>
    <row r="48" spans="1:25" ht="12.75" customHeight="1">
      <c r="A48" s="4"/>
      <c r="B48" s="872"/>
      <c r="C48" t="s">
        <v>614</v>
      </c>
      <c r="D48" s="875"/>
      <c r="E48" s="875"/>
      <c r="F48" s="875"/>
      <c r="G48" s="875"/>
      <c r="H48" s="875"/>
      <c r="I48" s="875"/>
      <c r="J48" s="219"/>
      <c r="K48" s="219"/>
      <c r="L48" s="875"/>
      <c r="M48" s="875"/>
      <c r="N48" s="875"/>
      <c r="O48" s="875"/>
      <c r="P48" s="875"/>
      <c r="Q48" s="875"/>
      <c r="U48"/>
      <c r="V48"/>
      <c r="W48"/>
      <c r="X48"/>
      <c r="Y48"/>
    </row>
    <row r="49" spans="1:25" ht="12.75" customHeight="1">
      <c r="A49" s="4"/>
      <c r="B49" s="872"/>
      <c r="C49" t="s">
        <v>670</v>
      </c>
      <c r="D49" s="875"/>
      <c r="E49" s="875"/>
      <c r="F49" s="875"/>
      <c r="G49" s="875"/>
      <c r="H49" s="875"/>
      <c r="I49" s="875"/>
      <c r="J49" s="219"/>
      <c r="K49" s="219"/>
      <c r="L49" s="875"/>
      <c r="M49" s="875"/>
      <c r="N49" s="875"/>
      <c r="O49" s="875"/>
      <c r="P49" s="875"/>
      <c r="Q49" s="875"/>
      <c r="U49"/>
      <c r="V49"/>
      <c r="W49"/>
      <c r="X49"/>
      <c r="Y49"/>
    </row>
    <row r="50" spans="1:33" ht="12.75" customHeight="1">
      <c r="A50" s="4"/>
      <c r="B50" s="872"/>
      <c r="C50" t="s">
        <v>615</v>
      </c>
      <c r="D50"/>
      <c r="E50"/>
      <c r="F50"/>
      <c r="G50"/>
      <c r="H50"/>
      <c r="I50"/>
      <c r="J50"/>
      <c r="K50"/>
      <c r="L50"/>
      <c r="M50"/>
      <c r="N50"/>
      <c r="O50"/>
      <c r="P50"/>
      <c r="Q50"/>
      <c r="U50"/>
      <c r="V50"/>
      <c r="W50"/>
      <c r="X50"/>
      <c r="Y50"/>
      <c r="AG50" s="783"/>
    </row>
    <row r="51" spans="1:25" ht="7.5" customHeight="1">
      <c r="A51" s="4"/>
      <c r="B51" s="872"/>
      <c r="C51"/>
      <c r="D51"/>
      <c r="E51"/>
      <c r="F51"/>
      <c r="G51"/>
      <c r="H51"/>
      <c r="I51"/>
      <c r="J51"/>
      <c r="K51"/>
      <c r="L51"/>
      <c r="M51"/>
      <c r="N51"/>
      <c r="O51"/>
      <c r="P51"/>
      <c r="Q51"/>
      <c r="U51"/>
      <c r="V51"/>
      <c r="W51"/>
      <c r="X51"/>
      <c r="Y51"/>
    </row>
    <row r="52" spans="1:25" ht="12.75" customHeight="1">
      <c r="A52" s="4"/>
      <c r="B52" s="872"/>
      <c r="C52"/>
      <c r="D52" s="248"/>
      <c r="E52" s="248"/>
      <c r="F52" s="248"/>
      <c r="G52" s="248"/>
      <c r="H52" s="248"/>
      <c r="I52" s="248"/>
      <c r="J52"/>
      <c r="K52"/>
      <c r="L52" s="248"/>
      <c r="M52" s="248"/>
      <c r="N52" s="248"/>
      <c r="O52" s="248"/>
      <c r="P52" s="248"/>
      <c r="Q52" s="248"/>
      <c r="U52"/>
      <c r="V52"/>
      <c r="W52"/>
      <c r="X52"/>
      <c r="Y52"/>
    </row>
    <row r="53" spans="1:25" ht="12.75" customHeight="1">
      <c r="A53" s="4"/>
      <c r="B53" s="872"/>
      <c r="C53"/>
      <c r="D53" s="962" t="s">
        <v>535</v>
      </c>
      <c r="E53" s="962"/>
      <c r="F53" s="962"/>
      <c r="G53" s="962"/>
      <c r="H53" s="962"/>
      <c r="I53" s="962"/>
      <c r="J53" s="878"/>
      <c r="K53" s="878"/>
      <c r="L53" s="962" t="s">
        <v>538</v>
      </c>
      <c r="M53" s="962"/>
      <c r="N53" s="962"/>
      <c r="O53" s="962"/>
      <c r="P53" s="962"/>
      <c r="Q53" s="962"/>
      <c r="U53"/>
      <c r="V53"/>
      <c r="W53"/>
      <c r="X53"/>
      <c r="Y53"/>
    </row>
    <row r="54" spans="1:25" ht="7.5" customHeight="1">
      <c r="A54" s="4"/>
      <c r="B54" s="872"/>
      <c r="C54"/>
      <c r="D54"/>
      <c r="E54"/>
      <c r="F54"/>
      <c r="G54"/>
      <c r="H54"/>
      <c r="I54"/>
      <c r="J54"/>
      <c r="K54"/>
      <c r="L54"/>
      <c r="M54"/>
      <c r="N54"/>
      <c r="O54"/>
      <c r="P54"/>
      <c r="Q54"/>
      <c r="U54"/>
      <c r="V54"/>
      <c r="W54"/>
      <c r="X54"/>
      <c r="Y54"/>
    </row>
    <row r="55" spans="1:25" ht="12.75" customHeight="1">
      <c r="A55" s="4"/>
      <c r="B55" s="872"/>
      <c r="C55"/>
      <c r="D55" s="248"/>
      <c r="E55" s="248"/>
      <c r="F55" s="248"/>
      <c r="G55" s="248"/>
      <c r="H55" s="248"/>
      <c r="I55" s="248"/>
      <c r="J55"/>
      <c r="K55"/>
      <c r="L55" s="248"/>
      <c r="M55" s="248"/>
      <c r="N55" s="248"/>
      <c r="O55" s="248"/>
      <c r="P55" s="248"/>
      <c r="Q55" s="248"/>
      <c r="U55"/>
      <c r="V55"/>
      <c r="W55"/>
      <c r="X55"/>
      <c r="Y55"/>
    </row>
    <row r="56" spans="1:25" ht="12.75" customHeight="1">
      <c r="A56" s="4"/>
      <c r="B56" s="872"/>
      <c r="C56"/>
      <c r="D56" s="962" t="s">
        <v>535</v>
      </c>
      <c r="E56" s="962"/>
      <c r="F56" s="962"/>
      <c r="G56" s="962"/>
      <c r="H56" s="962"/>
      <c r="I56" s="962"/>
      <c r="J56" s="878"/>
      <c r="K56" s="878"/>
      <c r="L56" s="962" t="s">
        <v>539</v>
      </c>
      <c r="M56" s="962"/>
      <c r="N56" s="962"/>
      <c r="O56" s="962"/>
      <c r="P56" s="962"/>
      <c r="Q56" s="962"/>
      <c r="U56"/>
      <c r="V56"/>
      <c r="W56"/>
      <c r="X56"/>
      <c r="Y56"/>
    </row>
    <row r="57" spans="1:25" ht="7.5" customHeight="1">
      <c r="A57" s="4"/>
      <c r="B57" s="872"/>
      <c r="C57"/>
      <c r="D57"/>
      <c r="E57"/>
      <c r="F57"/>
      <c r="G57"/>
      <c r="H57"/>
      <c r="I57"/>
      <c r="J57"/>
      <c r="K57"/>
      <c r="L57"/>
      <c r="M57"/>
      <c r="N57"/>
      <c r="O57"/>
      <c r="P57"/>
      <c r="Q57"/>
      <c r="U57"/>
      <c r="V57"/>
      <c r="W57"/>
      <c r="X57"/>
      <c r="Y57"/>
    </row>
    <row r="58" spans="1:25" ht="12.75" customHeight="1">
      <c r="A58" s="4"/>
      <c r="B58" s="872"/>
      <c r="C58"/>
      <c r="D58" s="248"/>
      <c r="E58" s="248"/>
      <c r="F58" s="248"/>
      <c r="G58" s="248"/>
      <c r="H58" s="248"/>
      <c r="I58" s="248"/>
      <c r="J58"/>
      <c r="K58"/>
      <c r="L58" s="248"/>
      <c r="M58" s="248"/>
      <c r="N58" s="248"/>
      <c r="O58" s="248"/>
      <c r="P58" s="248"/>
      <c r="Q58" s="248"/>
      <c r="U58"/>
      <c r="V58"/>
      <c r="W58"/>
      <c r="X58"/>
      <c r="Y58"/>
    </row>
    <row r="59" spans="1:25" ht="12.75" customHeight="1">
      <c r="A59" s="4"/>
      <c r="B59" s="872"/>
      <c r="C59"/>
      <c r="D59" s="962" t="s">
        <v>535</v>
      </c>
      <c r="E59" s="962"/>
      <c r="F59" s="962"/>
      <c r="G59" s="962"/>
      <c r="H59" s="962"/>
      <c r="I59" s="962"/>
      <c r="J59" s="878"/>
      <c r="K59" s="878"/>
      <c r="L59" s="962" t="s">
        <v>540</v>
      </c>
      <c r="M59" s="962"/>
      <c r="N59" s="962"/>
      <c r="O59" s="962"/>
      <c r="P59" s="962"/>
      <c r="Q59" s="962"/>
      <c r="U59"/>
      <c r="V59"/>
      <c r="W59"/>
      <c r="X59"/>
      <c r="Y59"/>
    </row>
    <row r="60" spans="1:33" ht="7.5" customHeight="1">
      <c r="A60" s="4"/>
      <c r="B60" s="872"/>
      <c r="C60"/>
      <c r="D60"/>
      <c r="E60"/>
      <c r="F60"/>
      <c r="G60"/>
      <c r="H60"/>
      <c r="I60"/>
      <c r="J60"/>
      <c r="K60"/>
      <c r="L60"/>
      <c r="M60"/>
      <c r="N60"/>
      <c r="O60"/>
      <c r="P60"/>
      <c r="Q60"/>
      <c r="U60"/>
      <c r="V60"/>
      <c r="W60"/>
      <c r="X60"/>
      <c r="Y60"/>
      <c r="AG60" s="783"/>
    </row>
    <row r="61" spans="1:25" ht="12.75" customHeight="1">
      <c r="A61" s="4"/>
      <c r="B61" s="872"/>
      <c r="C61" s="4"/>
      <c r="D61" s="248"/>
      <c r="E61" s="248"/>
      <c r="F61" s="248"/>
      <c r="G61" s="248"/>
      <c r="H61" s="248"/>
      <c r="I61" s="248"/>
      <c r="J61"/>
      <c r="K61"/>
      <c r="L61" s="248"/>
      <c r="M61" s="248"/>
      <c r="N61" s="248"/>
      <c r="O61" s="248"/>
      <c r="P61" s="248"/>
      <c r="Q61" s="248"/>
      <c r="U61"/>
      <c r="V61"/>
      <c r="W61"/>
      <c r="X61"/>
      <c r="Y61"/>
    </row>
    <row r="62" spans="1:25" ht="12.75" customHeight="1">
      <c r="A62"/>
      <c r="B62" s="872"/>
      <c r="C62"/>
      <c r="D62" s="962" t="s">
        <v>535</v>
      </c>
      <c r="E62" s="962"/>
      <c r="F62" s="962"/>
      <c r="G62" s="962"/>
      <c r="H62" s="962"/>
      <c r="I62" s="962"/>
      <c r="J62" s="878"/>
      <c r="K62" s="878"/>
      <c r="L62" s="962" t="s">
        <v>541</v>
      </c>
      <c r="M62" s="962"/>
      <c r="N62" s="962"/>
      <c r="O62" s="962"/>
      <c r="P62" s="962"/>
      <c r="Q62" s="962"/>
      <c r="U62"/>
      <c r="V62"/>
      <c r="W62"/>
      <c r="X62"/>
      <c r="Y62"/>
    </row>
    <row r="63" spans="1:25" ht="12.75" customHeight="1">
      <c r="A63" s="4"/>
      <c r="B63" s="872" t="s">
        <v>423</v>
      </c>
      <c r="C63" s="356" t="s">
        <v>534</v>
      </c>
      <c r="D63"/>
      <c r="E63"/>
      <c r="F63"/>
      <c r="G63"/>
      <c r="H63"/>
      <c r="I63"/>
      <c r="J63"/>
      <c r="K63"/>
      <c r="L63"/>
      <c r="M63"/>
      <c r="N63"/>
      <c r="O63"/>
      <c r="P63"/>
      <c r="Q63"/>
      <c r="U63"/>
      <c r="V63"/>
      <c r="W63"/>
      <c r="X63"/>
      <c r="Y63"/>
    </row>
    <row r="64" spans="1:25" ht="12.75" customHeight="1">
      <c r="A64"/>
      <c r="B64" s="872"/>
      <c r="C64" t="s">
        <v>616</v>
      </c>
      <c r="D64"/>
      <c r="E64"/>
      <c r="F64" s="968">
        <f>L21</f>
        <v>0</v>
      </c>
      <c r="G64" s="968"/>
      <c r="H64" s="968"/>
      <c r="I64" s="968"/>
      <c r="J64" s="968"/>
      <c r="K64" s="968"/>
      <c r="L64" s="968"/>
      <c r="M64" t="s">
        <v>619</v>
      </c>
      <c r="N64" s="877"/>
      <c r="Q64"/>
      <c r="U64"/>
      <c r="V64"/>
      <c r="W64"/>
      <c r="X64"/>
      <c r="Y64"/>
    </row>
    <row r="65" spans="1:25" ht="12.75" customHeight="1">
      <c r="A65"/>
      <c r="B65" s="872"/>
      <c r="C65" t="s">
        <v>620</v>
      </c>
      <c r="D65"/>
      <c r="E65"/>
      <c r="F65"/>
      <c r="G65"/>
      <c r="H65"/>
      <c r="I65"/>
      <c r="J65"/>
      <c r="K65"/>
      <c r="L65"/>
      <c r="M65"/>
      <c r="N65"/>
      <c r="O65"/>
      <c r="P65"/>
      <c r="Q65"/>
      <c r="U65"/>
      <c r="V65"/>
      <c r="W65"/>
      <c r="X65"/>
      <c r="Y65"/>
    </row>
    <row r="66" spans="1:25" ht="12.75" customHeight="1">
      <c r="A66"/>
      <c r="B66" s="872"/>
      <c r="C66"/>
      <c r="D66"/>
      <c r="E66"/>
      <c r="F66"/>
      <c r="G66"/>
      <c r="H66"/>
      <c r="I66"/>
      <c r="J66"/>
      <c r="K66"/>
      <c r="L66"/>
      <c r="M66"/>
      <c r="N66"/>
      <c r="O66"/>
      <c r="P66"/>
      <c r="Q66"/>
      <c r="U66"/>
      <c r="V66"/>
      <c r="W66"/>
      <c r="X66"/>
      <c r="Y66"/>
    </row>
    <row r="67" spans="1:25" ht="12.75" customHeight="1">
      <c r="A67"/>
      <c r="B67" s="872"/>
      <c r="C67"/>
      <c r="D67" s="248"/>
      <c r="E67" s="248"/>
      <c r="F67" s="248"/>
      <c r="G67" s="248"/>
      <c r="H67" s="248"/>
      <c r="I67" s="248"/>
      <c r="J67"/>
      <c r="K67"/>
      <c r="L67" s="248"/>
      <c r="M67" s="248"/>
      <c r="N67" s="248"/>
      <c r="O67" s="248"/>
      <c r="P67" s="248"/>
      <c r="Q67" s="248"/>
      <c r="U67"/>
      <c r="V67"/>
      <c r="W67"/>
      <c r="X67"/>
      <c r="Y67"/>
    </row>
    <row r="68" spans="1:25" ht="12.75" customHeight="1">
      <c r="A68"/>
      <c r="B68" s="872"/>
      <c r="C68"/>
      <c r="D68" s="963" t="s">
        <v>535</v>
      </c>
      <c r="E68" s="963"/>
      <c r="F68" s="963"/>
      <c r="G68" s="963"/>
      <c r="H68" s="963"/>
      <c r="I68" s="963"/>
      <c r="J68" s="219"/>
      <c r="K68" s="219"/>
      <c r="L68" s="963" t="s">
        <v>617</v>
      </c>
      <c r="M68" s="963"/>
      <c r="N68" s="963"/>
      <c r="O68" s="963"/>
      <c r="P68" s="963"/>
      <c r="Q68" s="963"/>
      <c r="U68"/>
      <c r="V68"/>
      <c r="W68"/>
      <c r="X68"/>
      <c r="Y68"/>
    </row>
    <row r="69" spans="1:25" ht="12.75" customHeight="1">
      <c r="A69" s="979" t="s">
        <v>618</v>
      </c>
      <c r="B69" s="979"/>
      <c r="C69" s="979"/>
      <c r="D69" s="979"/>
      <c r="E69" s="979"/>
      <c r="F69" s="979"/>
      <c r="G69" s="979"/>
      <c r="H69" s="979"/>
      <c r="I69" s="979"/>
      <c r="J69" s="979"/>
      <c r="K69" s="979"/>
      <c r="L69" s="979"/>
      <c r="M69" s="979"/>
      <c r="N69" s="979"/>
      <c r="O69" s="979"/>
      <c r="P69" s="979"/>
      <c r="Q69" s="979"/>
      <c r="U69"/>
      <c r="V69"/>
      <c r="W69"/>
      <c r="X69"/>
      <c r="Y69"/>
    </row>
    <row r="70" spans="1:25" ht="6" customHeight="1" thickBot="1">
      <c r="A70" s="19"/>
      <c r="B70" s="19"/>
      <c r="C70" s="19"/>
      <c r="D70" s="19"/>
      <c r="E70" s="19"/>
      <c r="F70" s="19"/>
      <c r="G70" s="19"/>
      <c r="H70" s="19"/>
      <c r="I70" s="19"/>
      <c r="J70" s="19"/>
      <c r="K70" s="19"/>
      <c r="L70" s="19"/>
      <c r="M70" s="19"/>
      <c r="N70" s="20"/>
      <c r="O70" s="19"/>
      <c r="P70" s="19"/>
      <c r="Q70" s="20"/>
      <c r="U70"/>
      <c r="V70"/>
      <c r="W70"/>
      <c r="X70"/>
      <c r="Y70"/>
    </row>
    <row r="71" spans="1:25" ht="4.5" customHeight="1">
      <c r="A71" s="4"/>
      <c r="B71" s="4"/>
      <c r="C71" s="4"/>
      <c r="D71" s="4"/>
      <c r="E71" s="4"/>
      <c r="F71" s="4"/>
      <c r="G71" s="4"/>
      <c r="H71" s="4"/>
      <c r="I71" s="4"/>
      <c r="J71" s="4"/>
      <c r="K71" s="4"/>
      <c r="L71" s="4"/>
      <c r="M71" s="4"/>
      <c r="N71" s="14"/>
      <c r="O71" s="4"/>
      <c r="P71" s="4"/>
      <c r="Q71" s="14"/>
      <c r="U71"/>
      <c r="V71"/>
      <c r="W71"/>
      <c r="X71"/>
      <c r="Y71"/>
    </row>
    <row r="72" spans="2:25" ht="12.75">
      <c r="B72" s="4" t="s">
        <v>698</v>
      </c>
      <c r="C72" s="4"/>
      <c r="D72" s="4"/>
      <c r="E72" s="4"/>
      <c r="F72" s="4"/>
      <c r="G72" s="4"/>
      <c r="H72" s="4"/>
      <c r="I72" s="4"/>
      <c r="J72" s="4"/>
      <c r="K72" s="4"/>
      <c r="L72" s="4"/>
      <c r="M72" s="4"/>
      <c r="N72" s="4"/>
      <c r="O72" s="4"/>
      <c r="P72" s="975">
        <f ca="1">NOW()</f>
        <v>39881.52914131944</v>
      </c>
      <c r="Q72" s="975"/>
      <c r="U72"/>
      <c r="V72"/>
      <c r="W72"/>
      <c r="X72"/>
      <c r="Y72"/>
    </row>
    <row r="73" spans="12:25" ht="12.75">
      <c r="L73" s="32"/>
      <c r="U73"/>
      <c r="V73"/>
      <c r="W73"/>
      <c r="X73"/>
      <c r="Y73"/>
    </row>
    <row r="74" spans="17:25" ht="12.75">
      <c r="Q74" s="815"/>
      <c r="U74"/>
      <c r="V74"/>
      <c r="W74"/>
      <c r="X74"/>
      <c r="Y74"/>
    </row>
    <row r="75" spans="21:25" ht="12.75">
      <c r="U75"/>
      <c r="V75"/>
      <c r="W75"/>
      <c r="X75"/>
      <c r="Y75"/>
    </row>
    <row r="76" spans="21:25" ht="12.75">
      <c r="U76"/>
      <c r="V76"/>
      <c r="W76"/>
      <c r="X76"/>
      <c r="Y76"/>
    </row>
    <row r="77" spans="21:25" ht="12.75">
      <c r="U77"/>
      <c r="V77"/>
      <c r="W77"/>
      <c r="X77"/>
      <c r="Y77"/>
    </row>
    <row r="78" spans="21:25" ht="12.75">
      <c r="U78"/>
      <c r="V78"/>
      <c r="W78"/>
      <c r="X78"/>
      <c r="Y78"/>
    </row>
    <row r="80" ht="12.75">
      <c r="J80" s="934"/>
    </row>
    <row r="81" spans="8:12" ht="12.75">
      <c r="H81" s="964"/>
      <c r="I81" s="964"/>
      <c r="J81" s="964"/>
      <c r="K81" s="964"/>
      <c r="L81" s="964"/>
    </row>
    <row r="82" spans="4:17" ht="12.75">
      <c r="D82" s="937"/>
      <c r="E82" s="937"/>
      <c r="F82" s="937"/>
      <c r="G82" s="937"/>
      <c r="H82" s="937"/>
      <c r="I82" s="937"/>
      <c r="J82" s="936">
        <f>(H81)</f>
        <v>0</v>
      </c>
      <c r="K82" s="937"/>
      <c r="L82" s="937"/>
      <c r="M82" s="937"/>
      <c r="N82" s="937"/>
      <c r="O82" s="937"/>
      <c r="P82" s="937"/>
      <c r="Q82" s="937"/>
    </row>
    <row r="83" ht="12.75">
      <c r="J83" s="934"/>
    </row>
    <row r="95" ht="12.75">
      <c r="Y95" s="934">
        <f ca="1">NOW()</f>
        <v>39881.52914131944</v>
      </c>
    </row>
    <row r="100" ht="12.75">
      <c r="AB100" s="134">
        <f>IF(AB107=1,1,0)</f>
        <v>1</v>
      </c>
    </row>
    <row r="101" ht="12.75">
      <c r="AB101" s="134">
        <f>IF(AB105=1,1,0)</f>
        <v>1</v>
      </c>
    </row>
    <row r="102" spans="28:32" ht="12.75">
      <c r="AB102" s="32">
        <v>1</v>
      </c>
      <c r="AC102" s="32">
        <v>1</v>
      </c>
      <c r="AD102" s="1" t="s">
        <v>621</v>
      </c>
      <c r="AE102" s="32">
        <v>1</v>
      </c>
      <c r="AF102" s="1" t="s">
        <v>621</v>
      </c>
    </row>
    <row r="103" spans="28:32" ht="12.75">
      <c r="AB103" s="883" t="str">
        <f>LOOKUP($AB$102,$AC$102:$AD$158)</f>
        <v>SELECT</v>
      </c>
      <c r="AC103" s="32">
        <v>2</v>
      </c>
      <c r="AD103" s="1" t="s">
        <v>24</v>
      </c>
      <c r="AE103" s="32">
        <v>2</v>
      </c>
      <c r="AF103" s="1" t="s">
        <v>25</v>
      </c>
    </row>
    <row r="104" spans="28:32" ht="12.75">
      <c r="AB104" s="134" t="str">
        <f>LOOKUP($AB$102,$AE$102:$AF$158)</f>
        <v>SELECT</v>
      </c>
      <c r="AC104" s="32">
        <v>3</v>
      </c>
      <c r="AD104" s="1" t="s">
        <v>27</v>
      </c>
      <c r="AE104" s="32">
        <v>3</v>
      </c>
      <c r="AF104" s="1" t="s">
        <v>28</v>
      </c>
    </row>
    <row r="105" spans="28:32" ht="12.75">
      <c r="AB105" s="32">
        <v>1</v>
      </c>
      <c r="AC105" s="32">
        <v>4</v>
      </c>
      <c r="AD105" s="1" t="s">
        <v>30</v>
      </c>
      <c r="AE105" s="32">
        <v>4</v>
      </c>
      <c r="AF105" s="1" t="s">
        <v>31</v>
      </c>
    </row>
    <row r="106" spans="28:32" ht="12.75">
      <c r="AB106" s="883" t="str">
        <f>LOOKUP($AB$105,$AC$102:$AD$158)</f>
        <v>SELECT</v>
      </c>
      <c r="AC106" s="32">
        <v>5</v>
      </c>
      <c r="AD106" s="1" t="s">
        <v>32</v>
      </c>
      <c r="AE106" s="32">
        <v>5</v>
      </c>
      <c r="AF106" s="1" t="s">
        <v>33</v>
      </c>
    </row>
    <row r="107" spans="28:32" ht="12.75">
      <c r="AB107" s="32">
        <v>1</v>
      </c>
      <c r="AC107" s="32">
        <v>6</v>
      </c>
      <c r="AD107" s="1" t="s">
        <v>34</v>
      </c>
      <c r="AE107" s="32">
        <v>6</v>
      </c>
      <c r="AF107" s="1" t="s">
        <v>35</v>
      </c>
    </row>
    <row r="108" spans="28:32" ht="12.75">
      <c r="AB108" s="883" t="str">
        <f>LOOKUP($AB$107,$AC$102:$AD$158)</f>
        <v>SELECT</v>
      </c>
      <c r="AC108" s="32">
        <v>7</v>
      </c>
      <c r="AD108" s="1" t="s">
        <v>36</v>
      </c>
      <c r="AE108" s="32">
        <v>7</v>
      </c>
      <c r="AF108" s="1" t="s">
        <v>37</v>
      </c>
    </row>
    <row r="109" spans="29:32" ht="12.75">
      <c r="AC109" s="32">
        <v>8</v>
      </c>
      <c r="AD109" s="1" t="s">
        <v>38</v>
      </c>
      <c r="AE109" s="32">
        <v>8</v>
      </c>
      <c r="AF109" s="1" t="s">
        <v>39</v>
      </c>
    </row>
    <row r="110" spans="29:32" ht="12.75">
      <c r="AC110" s="32">
        <v>9</v>
      </c>
      <c r="AD110" s="1" t="s">
        <v>40</v>
      </c>
      <c r="AE110" s="32">
        <v>9</v>
      </c>
      <c r="AF110" s="1" t="s">
        <v>41</v>
      </c>
    </row>
    <row r="111" spans="29:32" ht="12.75">
      <c r="AC111" s="32">
        <v>10</v>
      </c>
      <c r="AD111" s="1" t="s">
        <v>42</v>
      </c>
      <c r="AE111" s="32">
        <v>10</v>
      </c>
      <c r="AF111" s="1" t="s">
        <v>43</v>
      </c>
    </row>
    <row r="112" spans="29:32" ht="12.75">
      <c r="AC112" s="32">
        <v>11</v>
      </c>
      <c r="AD112" s="1" t="s">
        <v>44</v>
      </c>
      <c r="AE112" s="32">
        <v>11</v>
      </c>
      <c r="AF112" s="1" t="s">
        <v>45</v>
      </c>
    </row>
    <row r="113" spans="29:32" ht="12.75">
      <c r="AC113" s="32">
        <v>12</v>
      </c>
      <c r="AD113" s="1" t="s">
        <v>46</v>
      </c>
      <c r="AE113" s="32">
        <v>12</v>
      </c>
      <c r="AF113" s="1" t="s">
        <v>47</v>
      </c>
    </row>
    <row r="114" spans="29:32" ht="12.75">
      <c r="AC114" s="32">
        <v>13</v>
      </c>
      <c r="AD114" s="1" t="s">
        <v>50</v>
      </c>
      <c r="AE114" s="32">
        <v>13</v>
      </c>
      <c r="AF114" s="1" t="s">
        <v>51</v>
      </c>
    </row>
    <row r="115" spans="29:32" ht="12.75">
      <c r="AC115" s="32">
        <v>14</v>
      </c>
      <c r="AD115" s="1" t="s">
        <v>52</v>
      </c>
      <c r="AE115" s="32">
        <v>14</v>
      </c>
      <c r="AF115" s="1" t="s">
        <v>53</v>
      </c>
    </row>
    <row r="116" spans="29:32" ht="12.75">
      <c r="AC116" s="32">
        <v>15</v>
      </c>
      <c r="AD116" s="1" t="s">
        <v>57</v>
      </c>
      <c r="AE116" s="32">
        <v>15</v>
      </c>
      <c r="AF116" s="1" t="s">
        <v>58</v>
      </c>
    </row>
    <row r="117" spans="29:32" ht="12.75">
      <c r="AC117" s="32">
        <v>16</v>
      </c>
      <c r="AD117" s="1" t="s">
        <v>59</v>
      </c>
      <c r="AE117" s="32">
        <v>16</v>
      </c>
      <c r="AF117" s="1" t="s">
        <v>60</v>
      </c>
    </row>
    <row r="118" spans="29:32" ht="12.75">
      <c r="AC118" s="32">
        <v>17</v>
      </c>
      <c r="AD118" s="1" t="s">
        <v>61</v>
      </c>
      <c r="AE118" s="32">
        <v>17</v>
      </c>
      <c r="AF118" s="1" t="s">
        <v>62</v>
      </c>
    </row>
    <row r="119" spans="29:32" ht="12.75">
      <c r="AC119" s="32">
        <v>18</v>
      </c>
      <c r="AD119" s="1" t="s">
        <v>64</v>
      </c>
      <c r="AE119" s="32">
        <v>18</v>
      </c>
      <c r="AF119" s="1" t="s">
        <v>65</v>
      </c>
    </row>
    <row r="120" spans="29:32" ht="12.75">
      <c r="AC120" s="32">
        <v>19</v>
      </c>
      <c r="AD120" s="1" t="s">
        <v>67</v>
      </c>
      <c r="AE120" s="32">
        <v>19</v>
      </c>
      <c r="AF120" s="1" t="s">
        <v>68</v>
      </c>
    </row>
    <row r="121" spans="29:32" ht="12.75">
      <c r="AC121" s="32">
        <v>20</v>
      </c>
      <c r="AD121" s="1" t="s">
        <v>69</v>
      </c>
      <c r="AE121" s="32">
        <v>20</v>
      </c>
      <c r="AF121" s="1" t="s">
        <v>70</v>
      </c>
    </row>
    <row r="122" spans="29:32" ht="12.75">
      <c r="AC122" s="32">
        <v>21</v>
      </c>
      <c r="AD122" s="1" t="s">
        <v>71</v>
      </c>
      <c r="AE122" s="32">
        <v>21</v>
      </c>
      <c r="AF122" s="1" t="s">
        <v>72</v>
      </c>
    </row>
    <row r="123" spans="29:32" ht="12.75">
      <c r="AC123" s="32">
        <v>22</v>
      </c>
      <c r="AD123" s="1" t="s">
        <v>73</v>
      </c>
      <c r="AE123" s="32">
        <v>22</v>
      </c>
      <c r="AF123" s="1" t="s">
        <v>74</v>
      </c>
    </row>
    <row r="124" spans="29:32" ht="12.75">
      <c r="AC124" s="32">
        <v>23</v>
      </c>
      <c r="AD124" s="1" t="s">
        <v>77</v>
      </c>
      <c r="AE124" s="32">
        <v>23</v>
      </c>
      <c r="AF124" s="1" t="s">
        <v>78</v>
      </c>
    </row>
    <row r="125" spans="29:32" ht="12.75">
      <c r="AC125" s="32">
        <v>24</v>
      </c>
      <c r="AD125" s="1" t="s">
        <v>79</v>
      </c>
      <c r="AE125" s="32">
        <v>24</v>
      </c>
      <c r="AF125" s="1" t="s">
        <v>80</v>
      </c>
    </row>
    <row r="126" spans="29:32" ht="12.75">
      <c r="AC126" s="32">
        <v>25</v>
      </c>
      <c r="AD126" s="1" t="s">
        <v>81</v>
      </c>
      <c r="AE126" s="32">
        <v>25</v>
      </c>
      <c r="AF126" s="1" t="s">
        <v>82</v>
      </c>
    </row>
    <row r="127" spans="29:32" ht="12.75">
      <c r="AC127" s="32">
        <v>26</v>
      </c>
      <c r="AD127" s="1" t="s">
        <v>83</v>
      </c>
      <c r="AE127" s="32">
        <v>26</v>
      </c>
      <c r="AF127" s="1" t="s">
        <v>84</v>
      </c>
    </row>
    <row r="128" spans="29:32" ht="12.75">
      <c r="AC128" s="32">
        <v>27</v>
      </c>
      <c r="AD128" s="1" t="s">
        <v>85</v>
      </c>
      <c r="AE128" s="32">
        <v>27</v>
      </c>
      <c r="AF128" s="1" t="s">
        <v>86</v>
      </c>
    </row>
    <row r="129" spans="29:32" ht="12.75">
      <c r="AC129" s="32">
        <v>28</v>
      </c>
      <c r="AD129" s="1" t="s">
        <v>87</v>
      </c>
      <c r="AE129" s="32">
        <v>28</v>
      </c>
      <c r="AF129" s="1" t="s">
        <v>88</v>
      </c>
    </row>
    <row r="130" spans="29:32" ht="12.75">
      <c r="AC130" s="32">
        <v>29</v>
      </c>
      <c r="AD130" s="1" t="s">
        <v>89</v>
      </c>
      <c r="AE130" s="32">
        <v>29</v>
      </c>
      <c r="AF130" s="1" t="s">
        <v>90</v>
      </c>
    </row>
    <row r="131" spans="29:32" ht="12.75">
      <c r="AC131" s="32">
        <v>30</v>
      </c>
      <c r="AD131" s="1" t="s">
        <v>92</v>
      </c>
      <c r="AE131" s="32">
        <v>30</v>
      </c>
      <c r="AF131" s="1" t="s">
        <v>93</v>
      </c>
    </row>
    <row r="132" spans="29:32" ht="12.75">
      <c r="AC132" s="32">
        <v>31</v>
      </c>
      <c r="AD132" s="1" t="s">
        <v>96</v>
      </c>
      <c r="AE132" s="32">
        <v>31</v>
      </c>
      <c r="AF132" s="1" t="s">
        <v>97</v>
      </c>
    </row>
    <row r="133" spans="29:32" ht="12.75">
      <c r="AC133" s="32">
        <v>32</v>
      </c>
      <c r="AD133" s="1" t="s">
        <v>99</v>
      </c>
      <c r="AE133" s="32">
        <v>32</v>
      </c>
      <c r="AF133" s="1" t="s">
        <v>100</v>
      </c>
    </row>
    <row r="134" spans="29:32" ht="12.75">
      <c r="AC134" s="32">
        <v>33</v>
      </c>
      <c r="AD134" s="1" t="s">
        <v>103</v>
      </c>
      <c r="AE134" s="32">
        <v>33</v>
      </c>
      <c r="AF134" s="1" t="s">
        <v>104</v>
      </c>
    </row>
    <row r="135" spans="29:32" ht="12.75">
      <c r="AC135" s="32">
        <v>34</v>
      </c>
      <c r="AD135" s="1" t="s">
        <v>105</v>
      </c>
      <c r="AE135" s="32">
        <v>34</v>
      </c>
      <c r="AF135" s="1" t="s">
        <v>106</v>
      </c>
    </row>
    <row r="136" spans="29:32" ht="12.75">
      <c r="AC136" s="32">
        <v>35</v>
      </c>
      <c r="AD136" s="1" t="s">
        <v>107</v>
      </c>
      <c r="AE136" s="32">
        <v>35</v>
      </c>
      <c r="AF136" s="1" t="s">
        <v>108</v>
      </c>
    </row>
    <row r="137" spans="29:32" ht="12.75">
      <c r="AC137" s="32">
        <v>36</v>
      </c>
      <c r="AD137" s="1" t="s">
        <v>110</v>
      </c>
      <c r="AE137" s="32">
        <v>36</v>
      </c>
      <c r="AF137" s="1" t="s">
        <v>111</v>
      </c>
    </row>
    <row r="138" spans="29:32" ht="12.75">
      <c r="AC138" s="32">
        <v>37</v>
      </c>
      <c r="AD138" s="1" t="s">
        <v>112</v>
      </c>
      <c r="AE138" s="32">
        <v>37</v>
      </c>
      <c r="AF138" s="1" t="s">
        <v>113</v>
      </c>
    </row>
    <row r="139" spans="29:32" ht="12.75">
      <c r="AC139" s="32">
        <v>38</v>
      </c>
      <c r="AD139" s="1" t="s">
        <v>114</v>
      </c>
      <c r="AE139" s="32">
        <v>38</v>
      </c>
      <c r="AF139" s="1" t="s">
        <v>115</v>
      </c>
    </row>
    <row r="140" spans="29:32" ht="12.75">
      <c r="AC140" s="32">
        <v>39</v>
      </c>
      <c r="AD140" s="1" t="s">
        <v>116</v>
      </c>
      <c r="AE140" s="32">
        <v>39</v>
      </c>
      <c r="AF140" s="1" t="s">
        <v>117</v>
      </c>
    </row>
    <row r="141" spans="29:32" ht="12.75">
      <c r="AC141" s="32">
        <v>40</v>
      </c>
      <c r="AD141" s="1" t="s">
        <v>118</v>
      </c>
      <c r="AE141" s="32">
        <v>40</v>
      </c>
      <c r="AF141" s="1" t="s">
        <v>119</v>
      </c>
    </row>
    <row r="142" spans="29:32" ht="12.75">
      <c r="AC142" s="32">
        <v>41</v>
      </c>
      <c r="AD142" s="1" t="s">
        <v>120</v>
      </c>
      <c r="AE142" s="32">
        <v>41</v>
      </c>
      <c r="AF142" s="1" t="s">
        <v>121</v>
      </c>
    </row>
    <row r="143" spans="29:32" ht="12.75">
      <c r="AC143" s="32">
        <v>42</v>
      </c>
      <c r="AD143" s="1" t="s">
        <v>122</v>
      </c>
      <c r="AE143" s="32">
        <v>42</v>
      </c>
      <c r="AF143" s="1" t="s">
        <v>123</v>
      </c>
    </row>
    <row r="144" spans="29:32" ht="12.75">
      <c r="AC144" s="32">
        <v>43</v>
      </c>
      <c r="AD144" s="1" t="s">
        <v>124</v>
      </c>
      <c r="AE144" s="32">
        <v>43</v>
      </c>
      <c r="AF144" s="1" t="s">
        <v>125</v>
      </c>
    </row>
    <row r="145" spans="29:32" ht="12.75">
      <c r="AC145" s="32">
        <v>44</v>
      </c>
      <c r="AD145" s="1" t="s">
        <v>128</v>
      </c>
      <c r="AE145" s="32">
        <v>44</v>
      </c>
      <c r="AF145" s="1" t="s">
        <v>129</v>
      </c>
    </row>
    <row r="146" spans="29:32" ht="12.75">
      <c r="AC146" s="32">
        <v>45</v>
      </c>
      <c r="AD146" s="1" t="s">
        <v>132</v>
      </c>
      <c r="AE146" s="32">
        <v>45</v>
      </c>
      <c r="AF146" s="1" t="s">
        <v>133</v>
      </c>
    </row>
    <row r="147" spans="29:32" ht="12.75">
      <c r="AC147" s="32">
        <v>46</v>
      </c>
      <c r="AD147" s="1" t="s">
        <v>134</v>
      </c>
      <c r="AE147" s="32">
        <v>46</v>
      </c>
      <c r="AF147" s="1" t="s">
        <v>135</v>
      </c>
    </row>
    <row r="148" spans="29:32" ht="12.75">
      <c r="AC148" s="32">
        <v>47</v>
      </c>
      <c r="AD148" s="1" t="s">
        <v>136</v>
      </c>
      <c r="AE148" s="32">
        <v>47</v>
      </c>
      <c r="AF148" s="1" t="s">
        <v>137</v>
      </c>
    </row>
    <row r="149" spans="29:32" ht="12.75">
      <c r="AC149" s="32">
        <v>48</v>
      </c>
      <c r="AD149" s="1" t="s">
        <v>138</v>
      </c>
      <c r="AE149" s="32">
        <v>48</v>
      </c>
      <c r="AF149" s="1" t="s">
        <v>139</v>
      </c>
    </row>
    <row r="150" spans="29:32" ht="12.75">
      <c r="AC150" s="32">
        <v>49</v>
      </c>
      <c r="AD150" s="1" t="s">
        <v>140</v>
      </c>
      <c r="AE150" s="32">
        <v>49</v>
      </c>
      <c r="AF150" s="1" t="s">
        <v>141</v>
      </c>
    </row>
    <row r="151" spans="29:32" ht="12.75">
      <c r="AC151" s="32">
        <v>50</v>
      </c>
      <c r="AD151" s="1" t="s">
        <v>142</v>
      </c>
      <c r="AE151" s="32">
        <v>50</v>
      </c>
      <c r="AF151" s="1" t="s">
        <v>143</v>
      </c>
    </row>
    <row r="152" spans="29:32" ht="12.75">
      <c r="AC152" s="32">
        <v>51</v>
      </c>
      <c r="AD152" s="1" t="s">
        <v>144</v>
      </c>
      <c r="AE152" s="32">
        <v>51</v>
      </c>
      <c r="AF152" s="1" t="s">
        <v>145</v>
      </c>
    </row>
    <row r="153" spans="29:32" ht="12.75">
      <c r="AC153" s="32">
        <v>52</v>
      </c>
      <c r="AD153" s="1" t="s">
        <v>146</v>
      </c>
      <c r="AE153" s="32">
        <v>52</v>
      </c>
      <c r="AF153" s="1" t="s">
        <v>147</v>
      </c>
    </row>
    <row r="154" spans="29:32" ht="12.75">
      <c r="AC154" s="32">
        <v>53</v>
      </c>
      <c r="AD154" s="1" t="s">
        <v>148</v>
      </c>
      <c r="AE154" s="32">
        <v>53</v>
      </c>
      <c r="AF154" s="1" t="s">
        <v>149</v>
      </c>
    </row>
    <row r="155" spans="29:32" ht="12.75">
      <c r="AC155" s="32">
        <v>54</v>
      </c>
      <c r="AD155" s="1" t="s">
        <v>150</v>
      </c>
      <c r="AE155" s="32">
        <v>54</v>
      </c>
      <c r="AF155" s="1" t="s">
        <v>151</v>
      </c>
    </row>
    <row r="156" spans="29:32" ht="12.75">
      <c r="AC156" s="32">
        <v>55</v>
      </c>
      <c r="AD156" s="1" t="s">
        <v>152</v>
      </c>
      <c r="AE156" s="32">
        <v>55</v>
      </c>
      <c r="AF156" s="1" t="s">
        <v>153</v>
      </c>
    </row>
    <row r="157" spans="29:32" ht="12.75">
      <c r="AC157" s="32">
        <v>56</v>
      </c>
      <c r="AE157" s="32">
        <v>56</v>
      </c>
      <c r="AF157" s="1" t="s">
        <v>154</v>
      </c>
    </row>
    <row r="158" spans="29:32" ht="12.75">
      <c r="AC158" s="32">
        <v>57</v>
      </c>
      <c r="AD158" s="1" t="s">
        <v>622</v>
      </c>
      <c r="AE158" s="32">
        <v>57</v>
      </c>
      <c r="AF158" s="1" t="s">
        <v>622</v>
      </c>
    </row>
  </sheetData>
  <sheetProtection password="F189" sheet="1" objects="1" scenarios="1"/>
  <mergeCells count="34">
    <mergeCell ref="I47:N47"/>
    <mergeCell ref="D41:I41"/>
    <mergeCell ref="L41:Q41"/>
    <mergeCell ref="D44:I44"/>
    <mergeCell ref="L53:Q53"/>
    <mergeCell ref="L59:Q59"/>
    <mergeCell ref="A69:Q69"/>
    <mergeCell ref="L62:Q62"/>
    <mergeCell ref="L22:Q22"/>
    <mergeCell ref="D62:I62"/>
    <mergeCell ref="P31:Q31"/>
    <mergeCell ref="D56:I56"/>
    <mergeCell ref="F31:L31"/>
    <mergeCell ref="L32:O32"/>
    <mergeCell ref="H14:I14"/>
    <mergeCell ref="L21:Q21"/>
    <mergeCell ref="M23:Q23"/>
    <mergeCell ref="O24:Q24"/>
    <mergeCell ref="O12:Q12"/>
    <mergeCell ref="P72:Q72"/>
    <mergeCell ref="P15:Q15"/>
    <mergeCell ref="P13:Q13"/>
    <mergeCell ref="P26:Q26"/>
    <mergeCell ref="L44:Q44"/>
    <mergeCell ref="D53:I53"/>
    <mergeCell ref="D59:I59"/>
    <mergeCell ref="L56:Q56"/>
    <mergeCell ref="L68:Q68"/>
    <mergeCell ref="H81:L81"/>
    <mergeCell ref="G13:N13"/>
    <mergeCell ref="M26:N26"/>
    <mergeCell ref="H24:I24"/>
    <mergeCell ref="F64:L64"/>
    <mergeCell ref="D68:I68"/>
  </mergeCells>
  <dataValidations count="4">
    <dataValidation allowBlank="1" showInputMessage="1" showErrorMessage="1" prompt="Enter Home Zip Code" sqref="P26:Q26"/>
    <dataValidation allowBlank="1" showInputMessage="1" showErrorMessage="1" prompt="Enter School Zip Code" sqref="P31:Q31"/>
    <dataValidation allowBlank="1" showInputMessage="1" showErrorMessage="1" prompt="Four Digit FFA Chapter Number Found on FFA Roster." sqref="Q14"/>
    <dataValidation type="whole" allowBlank="1" showInputMessage="1" showErrorMessage="1" prompt="Enter 9 Digit FFA Membership Number found on FFA Chapter Roster." error="Must be a 9 Digit number found on FFA Membership Roster." sqref="P15:Q15">
      <formula1>100000000</formula1>
      <formula2>999999999</formula2>
    </dataValidation>
  </dataValidations>
  <printOptions/>
  <pageMargins left="0.5" right="0.5" top="0.5" bottom="0.5" header="0.5" footer="0.5"/>
  <pageSetup fitToHeight="1" fitToWidth="1" horizontalDpi="300" verticalDpi="300" orientation="portrait" scale="9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G176"/>
  <sheetViews>
    <sheetView showGridLines="0" showZeros="0" zoomScalePageLayoutView="0" workbookViewId="0" topLeftCell="A1">
      <selection activeCell="A1" sqref="A1"/>
    </sheetView>
  </sheetViews>
  <sheetFormatPr defaultColWidth="9.140625" defaultRowHeight="12.75"/>
  <cols>
    <col min="1" max="1" width="2.00390625" style="1" customWidth="1"/>
    <col min="2" max="2" width="4.7109375" style="1" customWidth="1"/>
    <col min="3" max="4" width="6.28125" style="1" customWidth="1"/>
    <col min="5" max="5" width="8.7109375" style="1" customWidth="1"/>
    <col min="6" max="6" width="10.7109375" style="1" customWidth="1"/>
    <col min="7" max="7" width="7.7109375" style="1" customWidth="1"/>
    <col min="8" max="8" width="9.00390625" style="1" customWidth="1"/>
    <col min="9" max="9" width="10.57421875" style="1" customWidth="1"/>
    <col min="10" max="11" width="11.140625" style="1" customWidth="1"/>
    <col min="12" max="12" width="11.28125" style="1" customWidth="1"/>
    <col min="13" max="13" width="9.140625" style="1" customWidth="1"/>
    <col min="14" max="14" width="11.7109375" style="801" customWidth="1"/>
    <col min="15" max="22" width="9.140625" style="1" customWidth="1"/>
    <col min="23" max="24" width="9.140625" style="1" hidden="1" customWidth="1"/>
    <col min="25" max="25" width="13.00390625" style="1" hidden="1" customWidth="1"/>
    <col min="26" max="31" width="9.140625" style="1" hidden="1" customWidth="1"/>
    <col min="32" max="32" width="7.8515625" style="1" hidden="1" customWidth="1"/>
    <col min="33" max="33" width="0" style="1" hidden="1" customWidth="1"/>
    <col min="34" max="16384" width="9.140625" style="1" customWidth="1"/>
  </cols>
  <sheetData>
    <row r="1" ht="12.75">
      <c r="A1" s="32"/>
    </row>
    <row r="2" ht="12.75"/>
    <row r="3" ht="12.75"/>
    <row r="4" ht="12.75"/>
    <row r="5" ht="12.75"/>
    <row r="6" ht="12.75"/>
    <row r="7" ht="12.75"/>
    <row r="8" ht="12.75"/>
    <row r="9" ht="12.75"/>
    <row r="10" spans="1:14" ht="18" customHeight="1">
      <c r="A10" s="983" t="s">
        <v>625</v>
      </c>
      <c r="B10" s="983"/>
      <c r="C10" s="983"/>
      <c r="D10" s="983"/>
      <c r="E10" s="983"/>
      <c r="F10" s="983"/>
      <c r="G10" s="983"/>
      <c r="H10" s="983"/>
      <c r="I10" s="983"/>
      <c r="J10" s="983"/>
      <c r="K10" s="983"/>
      <c r="L10" s="983"/>
      <c r="N10" s="801" t="s">
        <v>22</v>
      </c>
    </row>
    <row r="11" spans="1:14" ht="18" customHeight="1">
      <c r="A11" s="987" t="str">
        <f>Cover!$G$13</f>
        <v> FOR USE BEGINNING IN 2006                </v>
      </c>
      <c r="B11" s="987"/>
      <c r="C11" s="987"/>
      <c r="D11" s="987"/>
      <c r="E11" s="987"/>
      <c r="F11" s="987"/>
      <c r="G11" s="987"/>
      <c r="H11" s="987"/>
      <c r="I11" s="987"/>
      <c r="J11" s="987"/>
      <c r="K11" s="987"/>
      <c r="L11" s="987"/>
      <c r="N11" s="782"/>
    </row>
    <row r="12" spans="1:18" ht="28.5" customHeight="1">
      <c r="A12" s="984">
        <f>Cover!$L$21</f>
        <v>0</v>
      </c>
      <c r="B12" s="984"/>
      <c r="C12" s="984"/>
      <c r="D12" s="984"/>
      <c r="E12" s="984"/>
      <c r="F12" s="984"/>
      <c r="G12" s="984"/>
      <c r="H12" s="984"/>
      <c r="I12" s="984"/>
      <c r="J12" s="984"/>
      <c r="K12" s="984"/>
      <c r="L12" s="984"/>
      <c r="N12" s="782"/>
      <c r="O12" s="116"/>
      <c r="P12" s="116"/>
      <c r="Q12" s="116"/>
      <c r="R12" s="116"/>
    </row>
    <row r="13" spans="1:18" ht="13.5" customHeight="1">
      <c r="A13" s="755"/>
      <c r="B13" s="755"/>
      <c r="C13" s="755"/>
      <c r="D13" s="755"/>
      <c r="E13" s="904"/>
      <c r="F13" s="904"/>
      <c r="G13" s="904"/>
      <c r="H13" s="904"/>
      <c r="I13" s="904"/>
      <c r="J13" s="904"/>
      <c r="K13" s="755"/>
      <c r="L13" s="755"/>
      <c r="N13" s="782"/>
      <c r="O13" s="116"/>
      <c r="P13" s="116"/>
      <c r="Q13" s="116"/>
      <c r="R13" s="116"/>
    </row>
    <row r="14" spans="1:18" ht="18" customHeight="1">
      <c r="A14" s="4"/>
      <c r="B14" s="895" t="s">
        <v>714</v>
      </c>
      <c r="C14" s="4" t="s">
        <v>626</v>
      </c>
      <c r="D14" s="4"/>
      <c r="E14" s="16"/>
      <c r="F14" s="914" t="str">
        <f>Z108</f>
        <v>ERR - ERR - ERR</v>
      </c>
      <c r="G14" s="903"/>
      <c r="H14" s="39"/>
      <c r="J14" s="881" t="str">
        <f>Y112</f>
        <v>Missing Date of Birth Information</v>
      </c>
      <c r="K14" s="36" t="s">
        <v>715</v>
      </c>
      <c r="L14" s="931" t="str">
        <f>Y117</f>
        <v> </v>
      </c>
      <c r="N14" s="783"/>
      <c r="O14" s="116"/>
      <c r="P14" s="116"/>
      <c r="Q14" s="116"/>
      <c r="R14" s="116"/>
    </row>
    <row r="15" spans="1:18" ht="18" customHeight="1">
      <c r="A15" s="4"/>
      <c r="B15" s="895"/>
      <c r="C15" s="4"/>
      <c r="D15" s="4"/>
      <c r="E15" s="905" t="s">
        <v>653</v>
      </c>
      <c r="F15" s="910" t="s">
        <v>667</v>
      </c>
      <c r="G15" s="910" t="s">
        <v>165</v>
      </c>
      <c r="H15" s="39"/>
      <c r="K15" s="36"/>
      <c r="L15" s="927" t="str">
        <f>X124</f>
        <v>Missing Date of Birth</v>
      </c>
      <c r="N15" s="783"/>
      <c r="O15" s="116"/>
      <c r="P15" s="116"/>
      <c r="Q15" s="116"/>
      <c r="R15" s="116"/>
    </row>
    <row r="16" spans="1:12" ht="18" customHeight="1">
      <c r="A16" s="4"/>
      <c r="B16" s="895" t="s">
        <v>435</v>
      </c>
      <c r="C16" s="4" t="s">
        <v>627</v>
      </c>
      <c r="D16" s="4"/>
      <c r="E16" s="4"/>
      <c r="F16" s="4"/>
      <c r="G16" s="4"/>
      <c r="H16" s="4"/>
      <c r="I16" s="4" t="s">
        <v>716</v>
      </c>
      <c r="J16" s="4"/>
      <c r="K16" s="4"/>
      <c r="L16" s="4"/>
    </row>
    <row r="17" spans="1:12" ht="18" customHeight="1">
      <c r="A17" s="4"/>
      <c r="B17" s="4"/>
      <c r="C17" s="4" t="s">
        <v>63</v>
      </c>
      <c r="D17" s="4"/>
      <c r="E17" s="23"/>
      <c r="F17" s="10"/>
      <c r="G17" s="10"/>
      <c r="H17" s="12"/>
      <c r="I17" s="22"/>
      <c r="J17" s="11"/>
      <c r="K17" s="6"/>
      <c r="L17" s="6"/>
    </row>
    <row r="18" spans="1:12" ht="18" customHeight="1">
      <c r="A18" s="4"/>
      <c r="B18" s="4"/>
      <c r="C18" s="4" t="s">
        <v>66</v>
      </c>
      <c r="D18" s="4"/>
      <c r="E18" s="24"/>
      <c r="F18" s="13"/>
      <c r="G18" s="13"/>
      <c r="H18" s="12"/>
      <c r="I18" s="22"/>
      <c r="J18" s="11"/>
      <c r="K18" s="6"/>
      <c r="L18" s="6"/>
    </row>
    <row r="19" spans="1:12" ht="18" customHeight="1">
      <c r="A19" s="4"/>
      <c r="B19" s="895" t="s">
        <v>448</v>
      </c>
      <c r="C19" s="4" t="s">
        <v>628</v>
      </c>
      <c r="D19" s="4"/>
      <c r="E19" s="4"/>
      <c r="F19" s="4"/>
      <c r="G19" s="906"/>
      <c r="H19" s="4"/>
      <c r="I19" s="4"/>
      <c r="J19" s="4"/>
      <c r="K19" s="38" t="s">
        <v>717</v>
      </c>
      <c r="L19" s="906"/>
    </row>
    <row r="20" spans="1:12" ht="18" customHeight="1">
      <c r="A20" s="4"/>
      <c r="B20" s="895" t="s">
        <v>454</v>
      </c>
      <c r="C20" s="4" t="s">
        <v>629</v>
      </c>
      <c r="D20" s="4"/>
      <c r="E20" s="4"/>
      <c r="F20" s="4"/>
      <c r="G20" s="4"/>
      <c r="H20" s="4"/>
      <c r="I20" s="922"/>
      <c r="K20" s="5"/>
      <c r="L20" s="907" t="str">
        <f>IF(COUNTBLANK(G19)+COUNTBLANK(L19)&gt;=1,"Missing Response to Item 20 &amp;/or 21"," ")</f>
        <v>Missing Response to Item 20 &amp;/or 21</v>
      </c>
    </row>
    <row r="21" spans="1:12" ht="18" customHeight="1">
      <c r="A21" s="4"/>
      <c r="B21" s="895" t="s">
        <v>465</v>
      </c>
      <c r="C21" s="4" t="s">
        <v>630</v>
      </c>
      <c r="D21" s="4"/>
      <c r="E21" s="4"/>
      <c r="F21" s="4"/>
      <c r="G21" s="22"/>
      <c r="H21" s="5"/>
      <c r="I21" s="5"/>
      <c r="J21" s="5"/>
      <c r="K21" s="5"/>
      <c r="L21" s="5"/>
    </row>
    <row r="22" spans="1:12" ht="18" customHeight="1">
      <c r="A22" s="4"/>
      <c r="B22" s="895" t="s">
        <v>468</v>
      </c>
      <c r="C22" s="4" t="s">
        <v>631</v>
      </c>
      <c r="D22" s="4"/>
      <c r="E22" s="4"/>
      <c r="F22" s="4"/>
      <c r="G22" s="4"/>
      <c r="H22" s="4"/>
      <c r="I22" s="4"/>
      <c r="J22" s="4"/>
      <c r="K22" s="4"/>
      <c r="L22" s="21"/>
    </row>
    <row r="23" spans="1:12" ht="18" customHeight="1">
      <c r="A23" s="4"/>
      <c r="B23" s="895" t="s">
        <v>471</v>
      </c>
      <c r="C23" s="4" t="s">
        <v>632</v>
      </c>
      <c r="D23" s="4"/>
      <c r="E23" s="4"/>
      <c r="F23" s="4"/>
      <c r="G23" s="4"/>
      <c r="H23" s="4"/>
      <c r="I23" s="4"/>
      <c r="J23" s="21"/>
      <c r="K23" s="42" t="s">
        <v>91</v>
      </c>
      <c r="L23" s="21"/>
    </row>
    <row r="24" spans="1:12" ht="9.75" customHeight="1">
      <c r="A24" s="4"/>
      <c r="B24" s="895"/>
      <c r="C24" s="4"/>
      <c r="D24" s="4"/>
      <c r="E24" s="4"/>
      <c r="F24" s="4"/>
      <c r="G24" s="4"/>
      <c r="H24" s="4"/>
      <c r="I24" s="4"/>
      <c r="J24" s="29" t="s">
        <v>94</v>
      </c>
      <c r="K24" s="30"/>
      <c r="L24" s="29" t="s">
        <v>95</v>
      </c>
    </row>
    <row r="25" spans="1:12" ht="18" customHeight="1">
      <c r="A25" s="4"/>
      <c r="B25" s="895" t="s">
        <v>475</v>
      </c>
      <c r="C25" s="4" t="s">
        <v>633</v>
      </c>
      <c r="D25" s="4"/>
      <c r="E25" s="4"/>
      <c r="F25" s="4"/>
      <c r="G25" s="4"/>
      <c r="H25" s="4"/>
      <c r="I25" s="4"/>
      <c r="J25" s="21"/>
      <c r="K25" s="42" t="s">
        <v>98</v>
      </c>
      <c r="L25" s="21"/>
    </row>
    <row r="26" spans="1:12" ht="9.75" customHeight="1">
      <c r="A26" s="4"/>
      <c r="B26" s="895"/>
      <c r="C26" s="4"/>
      <c r="D26" s="4"/>
      <c r="E26" s="4"/>
      <c r="F26" s="4"/>
      <c r="G26" s="4"/>
      <c r="H26" s="4"/>
      <c r="I26" s="4"/>
      <c r="J26" s="29" t="s">
        <v>101</v>
      </c>
      <c r="K26" s="29"/>
      <c r="L26" s="29" t="s">
        <v>102</v>
      </c>
    </row>
    <row r="27" spans="1:12" ht="18" customHeight="1">
      <c r="A27" s="4"/>
      <c r="B27" s="895" t="s">
        <v>487</v>
      </c>
      <c r="C27" s="4" t="s">
        <v>634</v>
      </c>
      <c r="D27" s="4"/>
      <c r="E27" s="4"/>
      <c r="F27" s="4"/>
      <c r="G27" s="4"/>
      <c r="H27" s="4"/>
      <c r="I27" s="4"/>
      <c r="J27" s="21"/>
      <c r="K27" s="42" t="s">
        <v>98</v>
      </c>
      <c r="L27" s="21"/>
    </row>
    <row r="28" spans="1:12" ht="9.75" customHeight="1">
      <c r="A28" s="4"/>
      <c r="B28" s="895"/>
      <c r="C28" s="4"/>
      <c r="D28" s="4"/>
      <c r="E28" s="4"/>
      <c r="F28" s="4"/>
      <c r="G28" s="4"/>
      <c r="H28" s="4"/>
      <c r="I28" s="4"/>
      <c r="J28" s="29" t="s">
        <v>101</v>
      </c>
      <c r="K28" s="29"/>
      <c r="L28" s="29" t="s">
        <v>102</v>
      </c>
    </row>
    <row r="29" spans="1:12" ht="18" customHeight="1">
      <c r="A29" s="4"/>
      <c r="B29" s="895" t="s">
        <v>499</v>
      </c>
      <c r="C29" s="4" t="s">
        <v>635</v>
      </c>
      <c r="D29" s="26"/>
      <c r="E29" s="16"/>
      <c r="F29" s="16"/>
      <c r="G29" s="16"/>
      <c r="H29" s="15"/>
      <c r="I29" s="39" t="s">
        <v>109</v>
      </c>
      <c r="J29" s="26"/>
      <c r="K29" s="16"/>
      <c r="L29" s="16"/>
    </row>
    <row r="30" spans="1:14" ht="18" customHeight="1">
      <c r="A30" s="4"/>
      <c r="B30" s="895" t="s">
        <v>505</v>
      </c>
      <c r="C30" s="4" t="s">
        <v>636</v>
      </c>
      <c r="D30" s="4"/>
      <c r="E30" s="4"/>
      <c r="F30" s="4"/>
      <c r="G30" s="4"/>
      <c r="H30" s="4"/>
      <c r="I30" s="4"/>
      <c r="J30" s="915" t="str">
        <f>IF($L$30="Select","Missing Response",IF($L$30="NO","  Must Be Yes to Qualify",IF($L$30="Yes"," ")))</f>
        <v>Missing Response</v>
      </c>
      <c r="K30" s="900"/>
      <c r="L30" s="917" t="str">
        <f>Y101</f>
        <v>SELECT</v>
      </c>
      <c r="N30" s="783"/>
    </row>
    <row r="31" spans="1:12" ht="18" customHeight="1">
      <c r="A31" s="4"/>
      <c r="B31" s="895" t="s">
        <v>508</v>
      </c>
      <c r="C31" s="4" t="s">
        <v>637</v>
      </c>
      <c r="D31" s="4"/>
      <c r="E31" s="4"/>
      <c r="F31" s="4"/>
      <c r="G31" s="4"/>
      <c r="H31" s="4"/>
      <c r="I31" s="4"/>
      <c r="J31" s="5"/>
      <c r="K31" s="22"/>
      <c r="L31" s="6"/>
    </row>
    <row r="32" spans="1:12" ht="18" customHeight="1">
      <c r="A32" s="4"/>
      <c r="B32" s="895" t="s">
        <v>718</v>
      </c>
      <c r="C32" s="4" t="s">
        <v>638</v>
      </c>
      <c r="D32" s="4"/>
      <c r="E32" s="4"/>
      <c r="F32" s="4"/>
      <c r="G32" s="4"/>
      <c r="H32" s="4"/>
      <c r="I32" s="4"/>
      <c r="J32" s="5"/>
      <c r="K32" s="25"/>
      <c r="L32" s="9"/>
    </row>
    <row r="33" spans="1:14" ht="18" customHeight="1">
      <c r="A33" s="4"/>
      <c r="B33" s="895" t="s">
        <v>719</v>
      </c>
      <c r="C33" s="4" t="s">
        <v>639</v>
      </c>
      <c r="D33" s="4"/>
      <c r="E33" s="4"/>
      <c r="F33" s="4"/>
      <c r="G33" s="4"/>
      <c r="H33" s="4"/>
      <c r="I33" s="4"/>
      <c r="J33" s="915" t="str">
        <f>IF($L$33="Select","Missing Response",IF($L$33="NO","Must Be Yes to Qualify!",IF($L$33="Yes"," ")))</f>
        <v>Missing Response</v>
      </c>
      <c r="K33"/>
      <c r="L33" s="917" t="str">
        <f>Y102</f>
        <v>SELECT</v>
      </c>
      <c r="N33" s="783"/>
    </row>
    <row r="34" spans="1:14" ht="9.75" customHeight="1">
      <c r="A34" s="4"/>
      <c r="B34" s="895"/>
      <c r="C34" s="4"/>
      <c r="D34" s="4"/>
      <c r="E34" s="4"/>
      <c r="F34" s="4"/>
      <c r="G34" s="4"/>
      <c r="H34" s="4"/>
      <c r="I34" s="4"/>
      <c r="J34" s="755"/>
      <c r="K34" s="42"/>
      <c r="L34" s="755"/>
      <c r="N34" s="783"/>
    </row>
    <row r="35" spans="1:14" ht="18" customHeight="1">
      <c r="A35" s="4"/>
      <c r="B35" s="896" t="s">
        <v>640</v>
      </c>
      <c r="C35" s="4"/>
      <c r="D35" s="4"/>
      <c r="E35" s="4"/>
      <c r="F35" s="4"/>
      <c r="G35" s="4"/>
      <c r="H35" s="901"/>
      <c r="I35" s="4"/>
      <c r="J35" s="901"/>
      <c r="K35" s="42"/>
      <c r="L35" s="755"/>
      <c r="N35" s="783"/>
    </row>
    <row r="36" spans="1:14" ht="18" customHeight="1">
      <c r="A36" s="4"/>
      <c r="B36" s="895"/>
      <c r="C36" s="4" t="s">
        <v>641</v>
      </c>
      <c r="D36" s="4"/>
      <c r="E36" s="4"/>
      <c r="F36" s="4"/>
      <c r="G36" s="4"/>
      <c r="H36" s="4"/>
      <c r="I36" s="4"/>
      <c r="J36" s="755"/>
      <c r="K36" s="42"/>
      <c r="L36" s="897" t="str">
        <f>Y103</f>
        <v>SELECT</v>
      </c>
      <c r="N36" s="783"/>
    </row>
    <row r="37" spans="1:14" ht="18" customHeight="1">
      <c r="A37" s="4"/>
      <c r="B37" s="895"/>
      <c r="C37" s="4" t="s">
        <v>542</v>
      </c>
      <c r="D37" s="4"/>
      <c r="E37" s="4"/>
      <c r="F37" s="4"/>
      <c r="G37" s="4"/>
      <c r="H37" s="4"/>
      <c r="I37" s="22"/>
      <c r="J37" s="902"/>
      <c r="K37" s="897"/>
      <c r="L37" s="902"/>
      <c r="N37" s="783"/>
    </row>
    <row r="38" spans="1:14" ht="18" customHeight="1">
      <c r="A38" s="4"/>
      <c r="B38" s="895"/>
      <c r="C38" s="4"/>
      <c r="D38" s="4"/>
      <c r="E38" s="4"/>
      <c r="F38" s="4"/>
      <c r="G38" s="4"/>
      <c r="H38" s="4"/>
      <c r="I38" s="986" t="str">
        <f>IF($L$36="SELECT","Missing Taxes Response",IF($L$36="YES",IF(COUNTBLANK(I37)=1,"Missing Tax Years"," ")," "))</f>
        <v>Missing Taxes Response</v>
      </c>
      <c r="J38" s="986"/>
      <c r="K38" s="986"/>
      <c r="L38" s="986"/>
      <c r="N38" s="783"/>
    </row>
    <row r="39" spans="1:14" ht="18" customHeight="1">
      <c r="A39" s="4"/>
      <c r="B39" s="895"/>
      <c r="C39" s="801" t="s">
        <v>642</v>
      </c>
      <c r="D39" s="801"/>
      <c r="E39" s="4"/>
      <c r="F39" s="4"/>
      <c r="G39" s="4"/>
      <c r="H39" s="4"/>
      <c r="I39" s="4"/>
      <c r="J39" s="755"/>
      <c r="K39" s="42"/>
      <c r="L39" s="755"/>
      <c r="N39" s="783"/>
    </row>
    <row r="40" spans="1:14" ht="12.75" customHeight="1">
      <c r="A40" s="4"/>
      <c r="B40" s="895"/>
      <c r="C40" s="4" t="s">
        <v>543</v>
      </c>
      <c r="D40" s="4"/>
      <c r="E40" s="4"/>
      <c r="F40" s="4"/>
      <c r="G40" s="4"/>
      <c r="H40" s="4"/>
      <c r="I40" s="4"/>
      <c r="J40" s="755"/>
      <c r="K40" s="42"/>
      <c r="L40" s="755"/>
      <c r="N40" s="783"/>
    </row>
    <row r="41" spans="1:14" ht="12.75" customHeight="1">
      <c r="A41" s="4"/>
      <c r="B41" s="895"/>
      <c r="C41" s="4" t="s">
        <v>544</v>
      </c>
      <c r="D41" s="4"/>
      <c r="E41" s="4"/>
      <c r="F41" s="4"/>
      <c r="G41" s="4"/>
      <c r="H41" s="4"/>
      <c r="I41" s="4"/>
      <c r="J41" s="755"/>
      <c r="K41" s="42"/>
      <c r="L41" s="755"/>
      <c r="N41" s="783"/>
    </row>
    <row r="42" spans="1:12" ht="9.75" customHeight="1">
      <c r="A42" s="4"/>
      <c r="B42" s="4"/>
      <c r="C42" s="4"/>
      <c r="D42" s="4"/>
      <c r="E42" s="4"/>
      <c r="F42" s="4"/>
      <c r="G42" s="4"/>
      <c r="H42" s="4"/>
      <c r="I42" s="4"/>
      <c r="J42" s="29"/>
      <c r="K42" s="30"/>
      <c r="L42" s="29"/>
    </row>
    <row r="43" spans="1:12" ht="13.5" customHeight="1">
      <c r="A43" s="898" t="s">
        <v>643</v>
      </c>
      <c r="B43" s="17"/>
      <c r="C43" s="17"/>
      <c r="D43" s="17"/>
      <c r="E43" s="17"/>
      <c r="F43" s="17"/>
      <c r="G43" s="17"/>
      <c r="H43" s="17"/>
      <c r="I43" s="17"/>
      <c r="J43" s="18"/>
      <c r="K43" s="5"/>
      <c r="L43" s="18"/>
    </row>
    <row r="44" spans="1:12" ht="17.25" customHeight="1">
      <c r="A44"/>
      <c r="D44" s="27"/>
      <c r="E44" s="5" t="s">
        <v>126</v>
      </c>
      <c r="H44" s="5"/>
      <c r="I44" s="27"/>
      <c r="J44" s="5" t="s">
        <v>127</v>
      </c>
      <c r="K44"/>
      <c r="L44"/>
    </row>
    <row r="45" spans="1:12" ht="17.25" customHeight="1">
      <c r="A45"/>
      <c r="D45" s="28"/>
      <c r="E45" s="5" t="s">
        <v>130</v>
      </c>
      <c r="F45" s="755"/>
      <c r="G45" s="5"/>
      <c r="H45" s="5"/>
      <c r="I45" s="27"/>
      <c r="J45" s="5" t="s">
        <v>131</v>
      </c>
      <c r="K45" s="5"/>
      <c r="L45" s="18"/>
    </row>
    <row r="46" spans="1:12" ht="17.25" customHeight="1">
      <c r="A46" s="63"/>
      <c r="B46" s="134"/>
      <c r="C46" s="755"/>
      <c r="D46" s="755"/>
      <c r="E46" s="5"/>
      <c r="F46" s="755"/>
      <c r="G46" s="5"/>
      <c r="H46" s="5"/>
      <c r="I46" s="755"/>
      <c r="J46" s="5"/>
      <c r="K46" s="5"/>
      <c r="L46" s="18"/>
    </row>
    <row r="47" spans="1:12" ht="12.75" customHeight="1">
      <c r="A47" s="63"/>
      <c r="B47" s="899" t="s">
        <v>644</v>
      </c>
      <c r="C47" s="755"/>
      <c r="D47" s="755"/>
      <c r="E47" s="5"/>
      <c r="F47" s="755"/>
      <c r="G47" s="5"/>
      <c r="H47" s="5"/>
      <c r="I47" s="755"/>
      <c r="J47" s="5"/>
      <c r="K47" s="5"/>
      <c r="L47" s="18"/>
    </row>
    <row r="48" spans="1:12" ht="12.75" customHeight="1">
      <c r="A48" s="63"/>
      <c r="B48" s="134" t="s">
        <v>645</v>
      </c>
      <c r="C48" s="755"/>
      <c r="D48" s="755"/>
      <c r="E48" s="5"/>
      <c r="F48" s="755"/>
      <c r="G48" s="5"/>
      <c r="H48" s="5"/>
      <c r="I48" s="755"/>
      <c r="J48" s="5"/>
      <c r="K48" s="5"/>
      <c r="L48" s="18"/>
    </row>
    <row r="49" spans="1:12" ht="12.75" customHeight="1">
      <c r="A49" s="63"/>
      <c r="B49" s="134" t="s">
        <v>646</v>
      </c>
      <c r="C49" s="755"/>
      <c r="D49" s="755"/>
      <c r="E49" s="5"/>
      <c r="F49" s="755"/>
      <c r="G49" s="5"/>
      <c r="H49" s="5"/>
      <c r="I49" s="755"/>
      <c r="J49" s="5"/>
      <c r="K49" s="5"/>
      <c r="L49" s="18"/>
    </row>
    <row r="50" spans="1:12" ht="12.75" customHeight="1">
      <c r="A50" s="63"/>
      <c r="B50" s="134" t="s">
        <v>647</v>
      </c>
      <c r="C50" s="755"/>
      <c r="D50" s="755"/>
      <c r="E50" s="5"/>
      <c r="F50" s="755"/>
      <c r="G50" s="5"/>
      <c r="H50" s="5"/>
      <c r="I50" s="755"/>
      <c r="J50" s="5"/>
      <c r="K50" s="5"/>
      <c r="L50" s="18"/>
    </row>
    <row r="51" spans="1:12" ht="12.75" customHeight="1">
      <c r="A51" s="63"/>
      <c r="B51" s="134" t="s">
        <v>648</v>
      </c>
      <c r="C51" s="755"/>
      <c r="D51" s="755"/>
      <c r="E51" s="5"/>
      <c r="F51" s="755"/>
      <c r="G51" s="5"/>
      <c r="H51" s="5"/>
      <c r="I51" s="755"/>
      <c r="J51" s="5"/>
      <c r="K51" s="5"/>
      <c r="L51" s="18"/>
    </row>
    <row r="52" spans="1:12" ht="6.75" customHeight="1" thickBot="1">
      <c r="A52" s="19"/>
      <c r="B52" s="19"/>
      <c r="C52" s="19"/>
      <c r="D52" s="19"/>
      <c r="E52" s="19"/>
      <c r="F52" s="19"/>
      <c r="G52" s="19"/>
      <c r="H52" s="19"/>
      <c r="I52" s="19"/>
      <c r="J52" s="20"/>
      <c r="K52" s="19"/>
      <c r="L52" s="20"/>
    </row>
    <row r="53" spans="1:12" ht="13.5" customHeight="1">
      <c r="A53" s="801" t="s">
        <v>650</v>
      </c>
      <c r="B53" s="801"/>
      <c r="C53" s="4"/>
      <c r="D53" s="4"/>
      <c r="E53" s="4"/>
      <c r="F53" s="4"/>
      <c r="G53" s="4"/>
      <c r="H53" s="4"/>
      <c r="I53" s="4"/>
      <c r="J53" s="14"/>
      <c r="K53" s="4"/>
      <c r="L53" s="14"/>
    </row>
    <row r="54" spans="1:12" ht="12" customHeight="1">
      <c r="A54" s="4" t="s">
        <v>649</v>
      </c>
      <c r="B54" s="4"/>
      <c r="C54" s="4"/>
      <c r="D54" s="4"/>
      <c r="E54" s="4"/>
      <c r="F54" s="4"/>
      <c r="G54" s="4"/>
      <c r="H54" s="4"/>
      <c r="I54" s="4"/>
      <c r="J54" s="14"/>
      <c r="K54" s="4"/>
      <c r="L54" s="14"/>
    </row>
    <row r="55" spans="1:12" ht="14.25" customHeight="1">
      <c r="A55" s="985" t="str">
        <f>Cover!$A$69</f>
        <v>DO NOT ALTER THIS APPLICATION IN ANY WAY or APPLICATION IS SUBJECT TO DISQUALIFICATION!</v>
      </c>
      <c r="B55" s="985"/>
      <c r="C55" s="985"/>
      <c r="D55" s="985"/>
      <c r="E55" s="985"/>
      <c r="F55" s="985"/>
      <c r="G55" s="985"/>
      <c r="H55" s="985"/>
      <c r="I55" s="985"/>
      <c r="J55" s="985"/>
      <c r="K55" s="985"/>
      <c r="L55" s="985"/>
    </row>
    <row r="56" spans="1:12" ht="4.5" customHeight="1">
      <c r="A56" s="4"/>
      <c r="B56" s="4"/>
      <c r="C56" s="4"/>
      <c r="D56" s="4"/>
      <c r="E56" s="4"/>
      <c r="F56" s="4"/>
      <c r="G56" s="4"/>
      <c r="H56" s="4"/>
      <c r="I56" s="4"/>
      <c r="J56" s="14"/>
      <c r="K56" s="4"/>
      <c r="L56" s="14"/>
    </row>
    <row r="57" spans="1:12" ht="12.75">
      <c r="A57" s="4"/>
      <c r="B57" s="4" t="str">
        <f>Cover!$B$72</f>
        <v>  Our House Enterprises - Version 2</v>
      </c>
      <c r="C57" s="4"/>
      <c r="D57" s="4"/>
      <c r="E57" s="4"/>
      <c r="F57" s="4"/>
      <c r="G57" s="4"/>
      <c r="H57" s="4"/>
      <c r="I57" s="4"/>
      <c r="J57" s="4"/>
      <c r="K57" s="427" t="str">
        <f>("(")&amp;(Cover!$P$13)&amp;(" ")&amp;(Cover!$P$15)&amp;(")")</f>
        <v>(SELECT )</v>
      </c>
      <c r="L57" s="2">
        <f ca="1">NOW()</f>
        <v>39881.52914131944</v>
      </c>
    </row>
    <row r="58" ht="12.75">
      <c r="H58" s="32"/>
    </row>
    <row r="59" ht="12.75">
      <c r="L59" s="815"/>
    </row>
    <row r="101" spans="25:28" ht="12.75">
      <c r="Y101" s="32" t="str">
        <f>LOOKUP($Z$101,$AA$101:$AB$103)</f>
        <v>SELECT</v>
      </c>
      <c r="Z101" s="32">
        <v>1</v>
      </c>
      <c r="AA101" s="1">
        <v>1</v>
      </c>
      <c r="AB101" s="1" t="s">
        <v>621</v>
      </c>
    </row>
    <row r="102" spans="25:28" ht="12.75">
      <c r="Y102" s="32" t="str">
        <f>LOOKUP($Z$102,$AA$101:$AB$103)</f>
        <v>SELECT</v>
      </c>
      <c r="Z102" s="32">
        <v>1</v>
      </c>
      <c r="AA102" s="1">
        <v>2</v>
      </c>
      <c r="AB102" s="1" t="s">
        <v>651</v>
      </c>
    </row>
    <row r="103" spans="25:28" ht="12.75">
      <c r="Y103" s="32" t="str">
        <f>LOOKUP($Z$103,$AA$101:$AB$103)</f>
        <v>SELECT</v>
      </c>
      <c r="Z103" s="32">
        <v>1</v>
      </c>
      <c r="AA103" s="1">
        <v>3</v>
      </c>
      <c r="AB103" s="1" t="s">
        <v>652</v>
      </c>
    </row>
    <row r="104" spans="25:26" ht="12.75">
      <c r="Y104" s="32"/>
      <c r="Z104" s="32"/>
    </row>
    <row r="108" spans="25:26" ht="12.75">
      <c r="Y108" s="911">
        <f>IF(Z109=1,0,5)</f>
        <v>0</v>
      </c>
      <c r="Z108" s="32" t="str">
        <f>$Z$110&amp;" - "&amp;$Z$124&amp;" - "&amp;$Z$157</f>
        <v>ERR - ERR - ERR</v>
      </c>
    </row>
    <row r="109" spans="25:26" ht="12.75">
      <c r="Y109" s="911">
        <f>IF(Z123=1,0,5)</f>
        <v>0</v>
      </c>
      <c r="Z109" s="32">
        <v>1</v>
      </c>
    </row>
    <row r="110" spans="25:29" ht="12.75">
      <c r="Y110" s="911">
        <f>IF(Z156=1,0,5)</f>
        <v>0</v>
      </c>
      <c r="Z110" s="32" t="str">
        <f>LOOKUP(Z109,AA110:AC122)</f>
        <v>ERR</v>
      </c>
      <c r="AA110" s="1">
        <v>1</v>
      </c>
      <c r="AB110" s="1" t="s">
        <v>621</v>
      </c>
      <c r="AC110" s="112" t="s">
        <v>666</v>
      </c>
    </row>
    <row r="111" spans="25:29" ht="12.75">
      <c r="Y111" s="912">
        <f>SUM(Y108:Y110)</f>
        <v>0</v>
      </c>
      <c r="Z111" s="32"/>
      <c r="AA111" s="1">
        <v>2</v>
      </c>
      <c r="AB111" s="1" t="s">
        <v>654</v>
      </c>
      <c r="AC111" s="112">
        <v>1</v>
      </c>
    </row>
    <row r="112" spans="25:29" ht="12.75">
      <c r="Y112" s="32" t="str">
        <f>IF(Y111&lt;15,"Missing Date of Birth Information"," ")</f>
        <v>Missing Date of Birth Information</v>
      </c>
      <c r="Z112" s="32"/>
      <c r="AA112" s="1">
        <v>3</v>
      </c>
      <c r="AB112" s="1" t="s">
        <v>655</v>
      </c>
      <c r="AC112" s="112">
        <v>2</v>
      </c>
    </row>
    <row r="113" spans="25:29" ht="12.75">
      <c r="Y113" s="32"/>
      <c r="Z113" s="32"/>
      <c r="AA113" s="1">
        <v>4</v>
      </c>
      <c r="AB113" s="1" t="s">
        <v>656</v>
      </c>
      <c r="AC113" s="112">
        <v>3</v>
      </c>
    </row>
    <row r="114" spans="23:32" ht="12.75">
      <c r="W114" s="815">
        <v>39051</v>
      </c>
      <c r="X114" s="815">
        <v>39051</v>
      </c>
      <c r="Y114" s="925">
        <f ca="1">NOW()</f>
        <v>39881.52914131944</v>
      </c>
      <c r="Z114" s="925">
        <f ca="1">NOW()</f>
        <v>39881.52914131944</v>
      </c>
      <c r="AA114" s="1">
        <v>5</v>
      </c>
      <c r="AB114" s="1" t="s">
        <v>657</v>
      </c>
      <c r="AC114" s="112">
        <v>4</v>
      </c>
      <c r="AF114" s="929"/>
    </row>
    <row r="115" spans="23:29" ht="12.75">
      <c r="W115" s="815">
        <v>33206</v>
      </c>
      <c r="X115" s="815">
        <v>30649</v>
      </c>
      <c r="Y115" s="926" t="str">
        <f>$Z$110&amp;"/"&amp;$Z$124&amp;"/"&amp;$Z$157</f>
        <v>ERR/ERR/ERR</v>
      </c>
      <c r="Z115" s="926" t="str">
        <f>$Z$110&amp;"/"&amp;$Z$124&amp;"/"&amp;$Z$157</f>
        <v>ERR/ERR/ERR</v>
      </c>
      <c r="AA115" s="1">
        <v>6</v>
      </c>
      <c r="AB115" s="1" t="s">
        <v>658</v>
      </c>
      <c r="AC115" s="112">
        <v>5</v>
      </c>
    </row>
    <row r="116" spans="23:29" ht="12.75">
      <c r="W116" s="928">
        <f>(W114-W115)</f>
        <v>5845</v>
      </c>
      <c r="X116" s="928">
        <f>(X114-X115)</f>
        <v>8402</v>
      </c>
      <c r="Y116" s="928" t="e">
        <f>($Z$114-$Z$115)</f>
        <v>#VALUE!</v>
      </c>
      <c r="Z116" s="928" t="e">
        <f>($Z$114-$Z$115)</f>
        <v>#VALUE!</v>
      </c>
      <c r="AA116" s="1">
        <v>7</v>
      </c>
      <c r="AB116" s="1" t="s">
        <v>659</v>
      </c>
      <c r="AC116" s="112">
        <v>6</v>
      </c>
    </row>
    <row r="117" spans="23:32" ht="12.75">
      <c r="W117" s="930">
        <f>W116</f>
        <v>5845</v>
      </c>
      <c r="X117" s="930">
        <f>X116</f>
        <v>8402</v>
      </c>
      <c r="Y117" s="930" t="str">
        <f>IF(Y111&lt;15," ",Y116)</f>
        <v> </v>
      </c>
      <c r="AA117" s="1">
        <v>8</v>
      </c>
      <c r="AB117" s="1" t="s">
        <v>660</v>
      </c>
      <c r="AC117" s="112">
        <v>7</v>
      </c>
      <c r="AF117" s="815"/>
    </row>
    <row r="118" spans="27:29" ht="12.75">
      <c r="AA118" s="1">
        <v>9</v>
      </c>
      <c r="AB118" s="1" t="s">
        <v>661</v>
      </c>
      <c r="AC118" s="112">
        <v>8</v>
      </c>
    </row>
    <row r="119" spans="23:29" ht="12.75">
      <c r="W119" s="815">
        <v>40512</v>
      </c>
      <c r="X119" s="815">
        <v>40512</v>
      </c>
      <c r="AA119" s="1">
        <v>10</v>
      </c>
      <c r="AB119" s="1" t="s">
        <v>662</v>
      </c>
      <c r="AC119" s="112">
        <v>9</v>
      </c>
    </row>
    <row r="120" spans="23:29" ht="12.75">
      <c r="W120" s="815">
        <v>34667</v>
      </c>
      <c r="X120" s="815">
        <v>32110</v>
      </c>
      <c r="AA120" s="1">
        <v>11</v>
      </c>
      <c r="AB120" s="1" t="s">
        <v>663</v>
      </c>
      <c r="AC120" s="112">
        <v>10</v>
      </c>
    </row>
    <row r="121" spans="23:29" ht="12.75">
      <c r="W121" s="928">
        <f>(W119-W120)</f>
        <v>5845</v>
      </c>
      <c r="X121" s="928">
        <f>(X119-X120)</f>
        <v>8402</v>
      </c>
      <c r="AA121" s="1">
        <v>12</v>
      </c>
      <c r="AB121" s="1" t="s">
        <v>664</v>
      </c>
      <c r="AC121" s="112">
        <v>11</v>
      </c>
    </row>
    <row r="122" spans="23:29" ht="12.75">
      <c r="W122" s="930">
        <f>W121</f>
        <v>5845</v>
      </c>
      <c r="X122" s="930">
        <f>X121</f>
        <v>8402</v>
      </c>
      <c r="AA122" s="1">
        <v>13</v>
      </c>
      <c r="AB122" s="1" t="s">
        <v>665</v>
      </c>
      <c r="AC122" s="112">
        <v>12</v>
      </c>
    </row>
    <row r="123" spans="26:29" ht="12.75">
      <c r="Z123" s="32">
        <v>1</v>
      </c>
      <c r="AC123" s="112"/>
    </row>
    <row r="124" spans="24:29" ht="12.75">
      <c r="X124" s="927" t="str">
        <f>IF(Y111&lt;15,"Missing Date of Birth",IF($Y$117&lt;5845,"ERROR in Date of Birth or Age Eligibility",IF($Y$117&lt;8036," ",IF($Z$165&gt;8401,"ERROR - Exceeds Age Eligibility"," "))))</f>
        <v>Missing Date of Birth</v>
      </c>
      <c r="Z124" s="32" t="str">
        <f>LOOKUP(Z123,AA124:AC155)</f>
        <v>ERR</v>
      </c>
      <c r="AA124" s="1">
        <v>1</v>
      </c>
      <c r="AB124" s="112" t="s">
        <v>621</v>
      </c>
      <c r="AC124" s="112" t="s">
        <v>666</v>
      </c>
    </row>
    <row r="125" spans="27:29" ht="12.75">
      <c r="AA125" s="1">
        <v>2</v>
      </c>
      <c r="AB125" s="112">
        <v>1</v>
      </c>
      <c r="AC125" s="112">
        <v>1</v>
      </c>
    </row>
    <row r="126" spans="27:29" ht="12.75">
      <c r="AA126" s="1">
        <v>3</v>
      </c>
      <c r="AB126" s="112">
        <v>2</v>
      </c>
      <c r="AC126" s="112">
        <v>2</v>
      </c>
    </row>
    <row r="127" spans="27:29" ht="12.75">
      <c r="AA127" s="1">
        <v>4</v>
      </c>
      <c r="AB127" s="112">
        <v>3</v>
      </c>
      <c r="AC127" s="112">
        <v>3</v>
      </c>
    </row>
    <row r="128" spans="27:29" ht="12.75">
      <c r="AA128" s="1">
        <v>5</v>
      </c>
      <c r="AB128" s="112">
        <v>4</v>
      </c>
      <c r="AC128" s="112">
        <v>4</v>
      </c>
    </row>
    <row r="129" spans="27:29" ht="12.75">
      <c r="AA129" s="1">
        <v>6</v>
      </c>
      <c r="AB129" s="112">
        <v>5</v>
      </c>
      <c r="AC129" s="112">
        <v>5</v>
      </c>
    </row>
    <row r="130" spans="27:29" ht="12.75">
      <c r="AA130" s="1">
        <v>7</v>
      </c>
      <c r="AB130" s="112">
        <v>6</v>
      </c>
      <c r="AC130" s="112">
        <v>6</v>
      </c>
    </row>
    <row r="131" spans="27:29" ht="12.75">
      <c r="AA131" s="1">
        <v>8</v>
      </c>
      <c r="AB131" s="112">
        <v>7</v>
      </c>
      <c r="AC131" s="112">
        <v>7</v>
      </c>
    </row>
    <row r="132" spans="27:29" ht="12.75">
      <c r="AA132" s="1">
        <v>9</v>
      </c>
      <c r="AB132" s="112">
        <v>8</v>
      </c>
      <c r="AC132" s="112">
        <v>8</v>
      </c>
    </row>
    <row r="133" spans="27:29" ht="12.75">
      <c r="AA133" s="1">
        <v>10</v>
      </c>
      <c r="AB133" s="112">
        <v>9</v>
      </c>
      <c r="AC133" s="112">
        <v>9</v>
      </c>
    </row>
    <row r="134" spans="27:29" ht="12.75">
      <c r="AA134" s="1">
        <v>11</v>
      </c>
      <c r="AB134" s="112">
        <v>10</v>
      </c>
      <c r="AC134" s="112">
        <v>10</v>
      </c>
    </row>
    <row r="135" spans="27:29" ht="12.75">
      <c r="AA135" s="1">
        <v>12</v>
      </c>
      <c r="AB135" s="112">
        <v>11</v>
      </c>
      <c r="AC135" s="112">
        <v>11</v>
      </c>
    </row>
    <row r="136" spans="27:29" ht="12.75">
      <c r="AA136" s="1">
        <v>13</v>
      </c>
      <c r="AB136" s="112">
        <v>12</v>
      </c>
      <c r="AC136" s="112">
        <v>12</v>
      </c>
    </row>
    <row r="137" spans="27:29" ht="12.75">
      <c r="AA137" s="1">
        <v>14</v>
      </c>
      <c r="AB137" s="112">
        <v>13</v>
      </c>
      <c r="AC137" s="112">
        <v>13</v>
      </c>
    </row>
    <row r="138" spans="27:29" ht="12.75">
      <c r="AA138" s="1">
        <v>15</v>
      </c>
      <c r="AB138" s="112">
        <v>14</v>
      </c>
      <c r="AC138" s="112">
        <v>14</v>
      </c>
    </row>
    <row r="139" spans="27:29" ht="12.75">
      <c r="AA139" s="1">
        <v>16</v>
      </c>
      <c r="AB139" s="112">
        <v>15</v>
      </c>
      <c r="AC139" s="112">
        <v>15</v>
      </c>
    </row>
    <row r="140" spans="27:29" ht="12.75">
      <c r="AA140" s="1">
        <v>17</v>
      </c>
      <c r="AB140" s="112">
        <v>16</v>
      </c>
      <c r="AC140" s="112">
        <v>16</v>
      </c>
    </row>
    <row r="141" spans="27:29" ht="12.75">
      <c r="AA141" s="1">
        <v>18</v>
      </c>
      <c r="AB141" s="112">
        <v>17</v>
      </c>
      <c r="AC141" s="112">
        <v>17</v>
      </c>
    </row>
    <row r="142" spans="27:29" ht="12.75">
      <c r="AA142" s="1">
        <v>19</v>
      </c>
      <c r="AB142" s="112">
        <v>18</v>
      </c>
      <c r="AC142" s="112">
        <v>18</v>
      </c>
    </row>
    <row r="143" spans="27:29" ht="12.75">
      <c r="AA143" s="1">
        <v>20</v>
      </c>
      <c r="AB143" s="112">
        <v>19</v>
      </c>
      <c r="AC143" s="112">
        <v>19</v>
      </c>
    </row>
    <row r="144" spans="27:29" ht="12.75">
      <c r="AA144" s="1">
        <v>21</v>
      </c>
      <c r="AB144" s="112">
        <v>20</v>
      </c>
      <c r="AC144" s="112">
        <v>20</v>
      </c>
    </row>
    <row r="145" spans="27:29" ht="12.75">
      <c r="AA145" s="1">
        <v>22</v>
      </c>
      <c r="AB145" s="112">
        <v>21</v>
      </c>
      <c r="AC145" s="112">
        <v>21</v>
      </c>
    </row>
    <row r="146" spans="27:29" ht="12.75">
      <c r="AA146" s="1">
        <v>23</v>
      </c>
      <c r="AB146" s="112">
        <v>22</v>
      </c>
      <c r="AC146" s="112">
        <v>22</v>
      </c>
    </row>
    <row r="147" spans="27:29" ht="12.75">
      <c r="AA147" s="1">
        <v>24</v>
      </c>
      <c r="AB147" s="112">
        <v>23</v>
      </c>
      <c r="AC147" s="112">
        <v>23</v>
      </c>
    </row>
    <row r="148" spans="27:29" ht="12.75">
      <c r="AA148" s="1">
        <v>25</v>
      </c>
      <c r="AB148" s="112">
        <v>24</v>
      </c>
      <c r="AC148" s="112">
        <v>24</v>
      </c>
    </row>
    <row r="149" spans="27:29" ht="12.75">
      <c r="AA149" s="1">
        <v>26</v>
      </c>
      <c r="AB149" s="112">
        <v>25</v>
      </c>
      <c r="AC149" s="112">
        <v>25</v>
      </c>
    </row>
    <row r="150" spans="27:29" ht="12.75">
      <c r="AA150" s="1">
        <v>27</v>
      </c>
      <c r="AB150" s="112">
        <v>26</v>
      </c>
      <c r="AC150" s="112">
        <v>26</v>
      </c>
    </row>
    <row r="151" spans="27:29" ht="12.75">
      <c r="AA151" s="1">
        <v>28</v>
      </c>
      <c r="AB151" s="112">
        <v>27</v>
      </c>
      <c r="AC151" s="112">
        <v>27</v>
      </c>
    </row>
    <row r="152" spans="27:29" ht="12.75">
      <c r="AA152" s="1">
        <v>29</v>
      </c>
      <c r="AB152" s="112">
        <v>28</v>
      </c>
      <c r="AC152" s="112">
        <v>28</v>
      </c>
    </row>
    <row r="153" spans="27:29" ht="12.75">
      <c r="AA153" s="1">
        <v>30</v>
      </c>
      <c r="AB153" s="112">
        <v>29</v>
      </c>
      <c r="AC153" s="112">
        <v>29</v>
      </c>
    </row>
    <row r="154" spans="27:29" ht="12.75">
      <c r="AA154" s="1">
        <v>31</v>
      </c>
      <c r="AB154" s="112">
        <v>30</v>
      </c>
      <c r="AC154" s="112">
        <v>30</v>
      </c>
    </row>
    <row r="155" spans="27:29" ht="12.75">
      <c r="AA155" s="1">
        <v>32</v>
      </c>
      <c r="AB155" s="112">
        <v>31</v>
      </c>
      <c r="AC155" s="112">
        <v>31</v>
      </c>
    </row>
    <row r="156" ht="12.75">
      <c r="Z156" s="32">
        <v>1</v>
      </c>
    </row>
    <row r="157" spans="26:29" ht="12.75">
      <c r="Z157" s="913" t="str">
        <f>LOOKUP($Z$156,$AA$157:$AC$1171)</f>
        <v>ERR</v>
      </c>
      <c r="AA157" s="1">
        <v>1</v>
      </c>
      <c r="AB157" s="112" t="s">
        <v>621</v>
      </c>
      <c r="AC157" s="358" t="s">
        <v>666</v>
      </c>
    </row>
    <row r="158" spans="27:33" ht="12.75">
      <c r="AA158" s="1">
        <v>2</v>
      </c>
      <c r="AB158" s="112">
        <v>1982</v>
      </c>
      <c r="AC158" s="908" t="s">
        <v>685</v>
      </c>
      <c r="AD158" s="815">
        <v>30285</v>
      </c>
      <c r="AE158" s="815">
        <v>38686</v>
      </c>
      <c r="AF158" s="928">
        <f>$AE$158-$AD$158</f>
        <v>8401</v>
      </c>
      <c r="AG158" s="932">
        <f>AF158</f>
        <v>8401</v>
      </c>
    </row>
    <row r="159" spans="27:31" ht="12.75">
      <c r="AA159" s="1">
        <v>3</v>
      </c>
      <c r="AB159" s="112">
        <v>1983</v>
      </c>
      <c r="AC159" s="908" t="s">
        <v>672</v>
      </c>
      <c r="AD159" s="815">
        <v>30650</v>
      </c>
      <c r="AE159" s="815">
        <v>39052</v>
      </c>
    </row>
    <row r="160" spans="27:31" ht="12.75">
      <c r="AA160" s="1">
        <v>4</v>
      </c>
      <c r="AB160" s="112">
        <v>1984</v>
      </c>
      <c r="AC160" s="908" t="s">
        <v>673</v>
      </c>
      <c r="AD160" s="815">
        <v>31016</v>
      </c>
      <c r="AE160" s="815">
        <v>39417</v>
      </c>
    </row>
    <row r="161" spans="27:31" ht="12.75">
      <c r="AA161" s="1">
        <v>5</v>
      </c>
      <c r="AB161" s="112">
        <v>1985</v>
      </c>
      <c r="AC161" s="908" t="s">
        <v>674</v>
      </c>
      <c r="AD161" s="815">
        <v>31381</v>
      </c>
      <c r="AE161" s="815">
        <v>39783</v>
      </c>
    </row>
    <row r="162" spans="25:31" ht="12.75">
      <c r="Y162" s="1" t="s">
        <v>686</v>
      </c>
      <c r="Z162" s="112" t="str">
        <f>Y115</f>
        <v>ERR/ERR/ERR</v>
      </c>
      <c r="AA162" s="1">
        <v>6</v>
      </c>
      <c r="AB162" s="112">
        <v>1986</v>
      </c>
      <c r="AC162" s="908" t="s">
        <v>675</v>
      </c>
      <c r="AD162" s="815">
        <v>31746</v>
      </c>
      <c r="AE162" s="815">
        <v>40148</v>
      </c>
    </row>
    <row r="163" spans="25:31" ht="12.75">
      <c r="Y163" s="358" t="s">
        <v>687</v>
      </c>
      <c r="Z163" s="933">
        <f>LOOKUP($Z$156,$AA$157:$AE$1171)</f>
        <v>0</v>
      </c>
      <c r="AA163" s="1">
        <v>7</v>
      </c>
      <c r="AB163" s="112">
        <v>1987</v>
      </c>
      <c r="AC163" s="908" t="s">
        <v>676</v>
      </c>
      <c r="AD163" s="815">
        <v>32111</v>
      </c>
      <c r="AE163" s="815">
        <v>40513</v>
      </c>
    </row>
    <row r="164" spans="26:31" ht="12.75">
      <c r="Z164" s="928" t="e">
        <f>Z163-Z162</f>
        <v>#VALUE!</v>
      </c>
      <c r="AA164" s="1">
        <v>8</v>
      </c>
      <c r="AB164" s="112">
        <v>1988</v>
      </c>
      <c r="AC164" s="908" t="s">
        <v>677</v>
      </c>
      <c r="AD164" s="815">
        <v>32477</v>
      </c>
      <c r="AE164" s="815">
        <v>40878</v>
      </c>
    </row>
    <row r="165" spans="26:31" ht="12.75">
      <c r="Z165" s="932" t="e">
        <f>Z164</f>
        <v>#VALUE!</v>
      </c>
      <c r="AA165" s="1">
        <v>9</v>
      </c>
      <c r="AB165" s="112">
        <v>1989</v>
      </c>
      <c r="AC165" s="908" t="s">
        <v>678</v>
      </c>
      <c r="AD165" s="815">
        <v>32842</v>
      </c>
      <c r="AE165" s="815">
        <v>41244</v>
      </c>
    </row>
    <row r="166" spans="27:31" ht="12.75">
      <c r="AA166" s="1">
        <v>10</v>
      </c>
      <c r="AB166" s="112">
        <v>1990</v>
      </c>
      <c r="AC166" s="908" t="s">
        <v>679</v>
      </c>
      <c r="AD166" s="815">
        <v>33207</v>
      </c>
      <c r="AE166" s="815">
        <v>41609</v>
      </c>
    </row>
    <row r="167" spans="27:31" ht="12.75">
      <c r="AA167" s="1">
        <v>11</v>
      </c>
      <c r="AB167" s="112">
        <v>1991</v>
      </c>
      <c r="AC167" s="908" t="s">
        <v>680</v>
      </c>
      <c r="AD167" s="815">
        <v>33572</v>
      </c>
      <c r="AE167" s="815">
        <v>41974</v>
      </c>
    </row>
    <row r="168" spans="27:31" ht="12.75">
      <c r="AA168" s="1">
        <v>12</v>
      </c>
      <c r="AB168" s="112">
        <v>1992</v>
      </c>
      <c r="AC168" s="908" t="s">
        <v>681</v>
      </c>
      <c r="AD168" s="815">
        <v>33938</v>
      </c>
      <c r="AE168" s="815">
        <v>42339</v>
      </c>
    </row>
    <row r="169" spans="27:31" ht="12.75">
      <c r="AA169" s="1">
        <v>13</v>
      </c>
      <c r="AB169" s="112">
        <v>1993</v>
      </c>
      <c r="AC169" s="908" t="s">
        <v>682</v>
      </c>
      <c r="AD169" s="815">
        <v>34303</v>
      </c>
      <c r="AE169" s="815">
        <v>42705</v>
      </c>
    </row>
    <row r="170" spans="27:31" ht="12.75">
      <c r="AA170" s="1">
        <v>14</v>
      </c>
      <c r="AB170" s="112">
        <v>1994</v>
      </c>
      <c r="AC170" s="908" t="s">
        <v>683</v>
      </c>
      <c r="AD170" s="815">
        <v>34668</v>
      </c>
      <c r="AE170" s="815">
        <v>43070</v>
      </c>
    </row>
    <row r="171" spans="27:31" ht="12.75">
      <c r="AA171" s="1">
        <v>15</v>
      </c>
      <c r="AB171" s="112">
        <v>1995</v>
      </c>
      <c r="AC171" s="908" t="s">
        <v>684</v>
      </c>
      <c r="AD171" s="815">
        <v>35033</v>
      </c>
      <c r="AE171" s="815">
        <v>43435</v>
      </c>
    </row>
    <row r="175" ht="12.75">
      <c r="Z175" s="1" t="str">
        <f>IF(L19&gt;=1994,"MET","ERROR")</f>
        <v>ERROR</v>
      </c>
    </row>
    <row r="176" ht="12.75">
      <c r="Z176" s="1" t="str">
        <f>IF(L30="YES","MET","ERROR")</f>
        <v>ERROR</v>
      </c>
    </row>
  </sheetData>
  <sheetProtection password="F189" sheet="1" objects="1" scenarios="1"/>
  <mergeCells count="5">
    <mergeCell ref="A10:L10"/>
    <mergeCell ref="A12:L12"/>
    <mergeCell ref="A55:L55"/>
    <mergeCell ref="I38:L38"/>
    <mergeCell ref="A11:L11"/>
  </mergeCells>
  <dataValidations count="1">
    <dataValidation type="whole" allowBlank="1" showInputMessage="1" showErrorMessage="1" sqref="L19">
      <formula1>1994</formula1>
      <formula2>2014</formula2>
    </dataValidation>
  </dataValidations>
  <printOptions/>
  <pageMargins left="0.5" right="0.5" top="0.5" bottom="0.5" header="0.5" footer="0.5"/>
  <pageSetup fitToHeight="1" fitToWidth="1" horizontalDpi="300" verticalDpi="300" orientation="portrait" scale="9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83"/>
  <sheetViews>
    <sheetView showGridLines="0" zoomScalePageLayoutView="0" workbookViewId="0" topLeftCell="A1">
      <selection activeCell="A1" sqref="A1"/>
    </sheetView>
  </sheetViews>
  <sheetFormatPr defaultColWidth="9.140625" defaultRowHeight="12.75"/>
  <cols>
    <col min="1" max="1" width="0.85546875" style="0" customWidth="1"/>
    <col min="2" max="2" width="11.7109375" style="0" customWidth="1"/>
    <col min="4" max="4" width="0.71875" style="63" customWidth="1"/>
    <col min="5" max="5" width="1.7109375" style="63" customWidth="1"/>
    <col min="6" max="6" width="7.8515625" style="0" customWidth="1"/>
    <col min="7" max="11" width="8.140625" style="0" customWidth="1"/>
    <col min="12" max="13" width="12.7109375" style="0" customWidth="1"/>
    <col min="14" max="14" width="2.7109375" style="0" customWidth="1"/>
    <col min="15" max="15" width="0" style="0" hidden="1" customWidth="1"/>
  </cols>
  <sheetData>
    <row r="1" ht="12.75">
      <c r="A1" s="614"/>
    </row>
    <row r="2" ht="12.75"/>
    <row r="3" ht="12.75"/>
    <row r="4" ht="12.75"/>
    <row r="5" ht="12.75"/>
    <row r="6" ht="12.75"/>
    <row r="7" ht="12.75"/>
    <row r="8" ht="12.75"/>
    <row r="9" ht="12.75"/>
    <row r="10" spans="1:15" ht="18" customHeight="1">
      <c r="A10" s="62" t="s">
        <v>155</v>
      </c>
      <c r="O10" t="s">
        <v>22</v>
      </c>
    </row>
    <row r="11" spans="2:12" ht="15">
      <c r="B11" s="46" t="s">
        <v>156</v>
      </c>
      <c r="L11" t="s">
        <v>157</v>
      </c>
    </row>
    <row r="12" spans="1:13" ht="7.5" customHeight="1" thickBot="1">
      <c r="A12" s="46"/>
      <c r="B12" s="46"/>
      <c r="C12" s="46"/>
      <c r="D12" s="64"/>
      <c r="E12" s="64"/>
      <c r="F12" s="46"/>
      <c r="G12" s="46"/>
      <c r="H12" s="46"/>
      <c r="I12" s="46"/>
      <c r="J12" s="46"/>
      <c r="K12" s="46"/>
      <c r="L12" s="46"/>
      <c r="M12" s="46"/>
    </row>
    <row r="13" spans="1:13" ht="15.75">
      <c r="A13" s="43" t="s">
        <v>158</v>
      </c>
      <c r="B13" s="51"/>
      <c r="C13" s="51"/>
      <c r="D13" s="65"/>
      <c r="E13" s="66"/>
      <c r="F13" s="61" t="s">
        <v>159</v>
      </c>
      <c r="G13" s="51"/>
      <c r="H13" s="51"/>
      <c r="I13" s="51"/>
      <c r="J13" s="51"/>
      <c r="K13" s="51"/>
      <c r="L13" s="51"/>
      <c r="M13" s="44"/>
    </row>
    <row r="14" spans="1:13" ht="16.5" thickBot="1">
      <c r="A14" s="52"/>
      <c r="B14" s="53"/>
      <c r="C14" s="53"/>
      <c r="D14" s="67"/>
      <c r="E14" s="68"/>
      <c r="F14" s="54" t="s">
        <v>160</v>
      </c>
      <c r="G14" s="54"/>
      <c r="H14" s="54"/>
      <c r="I14" s="54"/>
      <c r="J14" s="54"/>
      <c r="K14" s="54"/>
      <c r="L14" s="54"/>
      <c r="M14" s="45"/>
    </row>
    <row r="15" spans="1:13" ht="1.5" customHeight="1">
      <c r="A15" s="55"/>
      <c r="B15" s="46"/>
      <c r="C15" s="46"/>
      <c r="D15" s="64"/>
      <c r="E15" s="69"/>
      <c r="F15" s="46"/>
      <c r="G15" s="46"/>
      <c r="H15" s="46"/>
      <c r="I15" s="46"/>
      <c r="J15" s="46"/>
      <c r="K15" s="46"/>
      <c r="L15" s="46"/>
      <c r="M15" s="47"/>
    </row>
    <row r="16" spans="1:13" ht="12.75" customHeight="1">
      <c r="A16" s="56" t="s">
        <v>161</v>
      </c>
      <c r="B16" s="811"/>
      <c r="C16" s="811"/>
      <c r="D16" s="64"/>
      <c r="E16" s="69"/>
      <c r="F16" s="77"/>
      <c r="G16" s="681"/>
      <c r="H16" s="681"/>
      <c r="I16" s="681"/>
      <c r="J16" s="77"/>
      <c r="K16" s="681"/>
      <c r="L16" s="681"/>
      <c r="M16" s="683"/>
    </row>
    <row r="17" spans="1:13" ht="12.75" customHeight="1">
      <c r="A17" s="56"/>
      <c r="B17" s="805"/>
      <c r="C17" s="811"/>
      <c r="D17" s="64"/>
      <c r="E17" s="784" t="str">
        <f>IF(COUNTBLANK($B$17)=0,$O$10,"ERROR - Missing Date")</f>
        <v>ERROR - Missing Date</v>
      </c>
      <c r="F17" s="77"/>
      <c r="G17" s="681"/>
      <c r="H17" s="681"/>
      <c r="I17" s="681"/>
      <c r="J17" s="77"/>
      <c r="K17" s="681"/>
      <c r="L17" s="681"/>
      <c r="M17" s="683"/>
    </row>
    <row r="18" spans="1:13" ht="12.75" customHeight="1">
      <c r="A18" s="819"/>
      <c r="B18" s="812" t="s">
        <v>162</v>
      </c>
      <c r="C18" s="808" t="s">
        <v>163</v>
      </c>
      <c r="D18" s="64"/>
      <c r="E18" s="785"/>
      <c r="F18" s="77"/>
      <c r="G18" s="681"/>
      <c r="H18" s="681"/>
      <c r="I18" s="681"/>
      <c r="J18" s="77"/>
      <c r="K18" s="681"/>
      <c r="L18" s="681"/>
      <c r="M18" s="683"/>
    </row>
    <row r="19" spans="1:13" ht="12.75" customHeight="1">
      <c r="A19" s="60"/>
      <c r="B19" s="809" t="s">
        <v>164</v>
      </c>
      <c r="C19" s="813"/>
      <c r="D19" s="64"/>
      <c r="E19" s="784" t="str">
        <f>IF(COUNTBLANK($C$19)=0,$O$10,"ERROR - Missing Year")</f>
        <v>ERROR - Missing Year</v>
      </c>
      <c r="F19" s="77"/>
      <c r="G19" s="681"/>
      <c r="H19" s="681"/>
      <c r="I19" s="681"/>
      <c r="J19" s="77"/>
      <c r="K19" s="681"/>
      <c r="L19" s="681"/>
      <c r="M19" s="683"/>
    </row>
    <row r="20" spans="1:13" ht="12.75" customHeight="1">
      <c r="A20" s="55"/>
      <c r="B20" s="816"/>
      <c r="C20" s="807" t="s">
        <v>165</v>
      </c>
      <c r="D20" s="64"/>
      <c r="E20" s="785"/>
      <c r="F20" s="77"/>
      <c r="G20" s="681"/>
      <c r="H20" s="681"/>
      <c r="I20" s="681"/>
      <c r="J20" s="77"/>
      <c r="K20" s="681"/>
      <c r="L20" s="681"/>
      <c r="M20" s="683"/>
    </row>
    <row r="21" spans="1:13" ht="12.75" customHeight="1">
      <c r="A21" s="55"/>
      <c r="B21" s="306"/>
      <c r="C21" s="807"/>
      <c r="D21" s="64"/>
      <c r="E21" s="69"/>
      <c r="F21" s="77"/>
      <c r="G21" s="681"/>
      <c r="H21" s="681"/>
      <c r="I21" s="681"/>
      <c r="J21" s="77"/>
      <c r="K21" s="681"/>
      <c r="L21" s="681"/>
      <c r="M21" s="683"/>
    </row>
    <row r="22" spans="1:13" ht="1.5" customHeight="1">
      <c r="A22" s="57"/>
      <c r="B22" s="178"/>
      <c r="C22" s="178"/>
      <c r="D22" s="70"/>
      <c r="E22" s="71"/>
      <c r="F22" s="48"/>
      <c r="G22" s="70"/>
      <c r="H22" s="70"/>
      <c r="I22" s="70"/>
      <c r="J22" s="48"/>
      <c r="K22" s="70"/>
      <c r="L22" s="70"/>
      <c r="M22" s="76"/>
    </row>
    <row r="23" spans="1:13" ht="1.5" customHeight="1">
      <c r="A23" s="58"/>
      <c r="B23" s="814"/>
      <c r="C23" s="814"/>
      <c r="D23" s="72"/>
      <c r="E23" s="73"/>
      <c r="F23" s="50"/>
      <c r="G23" s="682"/>
      <c r="H23" s="682"/>
      <c r="I23" s="682"/>
      <c r="J23" s="50"/>
      <c r="K23" s="682"/>
      <c r="L23" s="682"/>
      <c r="M23" s="72"/>
    </row>
    <row r="24" spans="1:13" ht="12.75" customHeight="1">
      <c r="A24" s="56" t="s">
        <v>166</v>
      </c>
      <c r="B24" s="811"/>
      <c r="C24" s="811"/>
      <c r="D24" s="74"/>
      <c r="E24" s="69"/>
      <c r="F24" s="77"/>
      <c r="G24" s="681"/>
      <c r="H24" s="681"/>
      <c r="I24" s="681"/>
      <c r="J24" s="77"/>
      <c r="K24" s="681"/>
      <c r="L24" s="681"/>
      <c r="M24" s="683"/>
    </row>
    <row r="25" spans="1:13" ht="12.75" customHeight="1">
      <c r="A25" s="56"/>
      <c r="B25" s="811"/>
      <c r="C25" s="811"/>
      <c r="D25" s="74"/>
      <c r="E25" s="69"/>
      <c r="F25" s="77"/>
      <c r="G25" s="681"/>
      <c r="H25" s="681"/>
      <c r="I25" s="681"/>
      <c r="J25" s="77"/>
      <c r="K25" s="681"/>
      <c r="L25" s="681"/>
      <c r="M25" s="683"/>
    </row>
    <row r="26" spans="1:17" ht="12.75" customHeight="1">
      <c r="A26" s="59"/>
      <c r="B26" s="807" t="s">
        <v>167</v>
      </c>
      <c r="C26" s="808" t="s">
        <v>163</v>
      </c>
      <c r="D26" s="74"/>
      <c r="E26" s="69"/>
      <c r="F26" s="77"/>
      <c r="G26" s="681"/>
      <c r="H26" s="681"/>
      <c r="I26" s="681"/>
      <c r="J26" s="77"/>
      <c r="K26" s="681"/>
      <c r="L26" s="681"/>
      <c r="M26" s="683"/>
      <c r="Q26" s="786"/>
    </row>
    <row r="27" spans="1:21" ht="12.75" customHeight="1">
      <c r="A27" s="60"/>
      <c r="B27" s="809" t="s">
        <v>164</v>
      </c>
      <c r="C27" s="810">
        <f>C19+1</f>
        <v>1</v>
      </c>
      <c r="D27" s="74"/>
      <c r="E27" s="69"/>
      <c r="F27" s="77"/>
      <c r="G27" s="681"/>
      <c r="H27" s="681"/>
      <c r="I27" s="681"/>
      <c r="J27" s="77"/>
      <c r="K27" s="681"/>
      <c r="L27" s="681"/>
      <c r="M27" s="683"/>
      <c r="U27" s="786"/>
    </row>
    <row r="28" spans="1:21" ht="12.75" customHeight="1">
      <c r="A28" s="55"/>
      <c r="B28" s="212"/>
      <c r="C28" s="807" t="s">
        <v>165</v>
      </c>
      <c r="D28" s="74"/>
      <c r="E28" s="69"/>
      <c r="F28" s="77"/>
      <c r="G28" s="681"/>
      <c r="H28" s="681"/>
      <c r="I28" s="681"/>
      <c r="J28" s="77"/>
      <c r="K28" s="681"/>
      <c r="L28" s="681"/>
      <c r="M28" s="683"/>
      <c r="U28" s="786"/>
    </row>
    <row r="29" spans="1:13" ht="12.75" customHeight="1">
      <c r="A29" s="55"/>
      <c r="B29" s="212"/>
      <c r="C29" s="807"/>
      <c r="D29" s="74"/>
      <c r="E29" s="69"/>
      <c r="F29" s="77"/>
      <c r="G29" s="681"/>
      <c r="H29" s="681"/>
      <c r="I29" s="681"/>
      <c r="J29" s="77"/>
      <c r="K29" s="681"/>
      <c r="L29" s="681"/>
      <c r="M29" s="683"/>
    </row>
    <row r="30" spans="1:13" ht="1.5" customHeight="1">
      <c r="A30" s="57"/>
      <c r="B30" s="178"/>
      <c r="C30" s="178"/>
      <c r="D30" s="76"/>
      <c r="E30" s="71"/>
      <c r="F30" s="48"/>
      <c r="G30" s="70"/>
      <c r="H30" s="70"/>
      <c r="I30" s="70"/>
      <c r="J30" s="48"/>
      <c r="K30" s="70"/>
      <c r="L30" s="70"/>
      <c r="M30" s="76"/>
    </row>
    <row r="31" spans="1:13" ht="1.5" customHeight="1">
      <c r="A31" s="58"/>
      <c r="B31" s="814"/>
      <c r="C31" s="814"/>
      <c r="D31" s="72"/>
      <c r="E31" s="73"/>
      <c r="F31" s="50"/>
      <c r="G31" s="682"/>
      <c r="H31" s="682"/>
      <c r="I31" s="682"/>
      <c r="J31" s="50"/>
      <c r="K31" s="682"/>
      <c r="L31" s="682"/>
      <c r="M31" s="72"/>
    </row>
    <row r="32" spans="1:13" ht="12.75" customHeight="1">
      <c r="A32" s="56" t="s">
        <v>168</v>
      </c>
      <c r="B32" s="811"/>
      <c r="C32" s="811"/>
      <c r="D32" s="74"/>
      <c r="E32" s="69"/>
      <c r="F32" s="77"/>
      <c r="G32" s="681"/>
      <c r="H32" s="681"/>
      <c r="I32" s="681"/>
      <c r="J32" s="77"/>
      <c r="K32" s="681"/>
      <c r="L32" s="681"/>
      <c r="M32" s="683"/>
    </row>
    <row r="33" spans="1:13" ht="12.75" customHeight="1">
      <c r="A33" s="56"/>
      <c r="B33" s="811"/>
      <c r="C33" s="811"/>
      <c r="D33" s="74"/>
      <c r="E33" s="69"/>
      <c r="F33" s="77"/>
      <c r="G33" s="681"/>
      <c r="H33" s="681"/>
      <c r="I33" s="681"/>
      <c r="J33" s="77"/>
      <c r="K33" s="681"/>
      <c r="L33" s="681"/>
      <c r="M33" s="683"/>
    </row>
    <row r="34" spans="1:13" ht="12.75" customHeight="1">
      <c r="A34" s="60"/>
      <c r="B34" s="809" t="s">
        <v>169</v>
      </c>
      <c r="C34" s="808" t="s">
        <v>163</v>
      </c>
      <c r="D34" s="74"/>
      <c r="E34" s="69"/>
      <c r="F34" s="77"/>
      <c r="G34" s="681"/>
      <c r="H34" s="681"/>
      <c r="I34" s="681"/>
      <c r="J34" s="77"/>
      <c r="K34" s="681"/>
      <c r="L34" s="681"/>
      <c r="M34" s="683"/>
    </row>
    <row r="35" spans="1:13" ht="12.75" customHeight="1">
      <c r="A35" s="60"/>
      <c r="B35" s="809" t="s">
        <v>164</v>
      </c>
      <c r="C35" s="810">
        <f>C19+2</f>
        <v>2</v>
      </c>
      <c r="D35" s="74"/>
      <c r="E35" s="69"/>
      <c r="F35" s="77"/>
      <c r="G35" s="681"/>
      <c r="H35" s="681"/>
      <c r="I35" s="681"/>
      <c r="J35" s="77"/>
      <c r="K35" s="681"/>
      <c r="L35" s="681"/>
      <c r="M35" s="683"/>
    </row>
    <row r="36" spans="1:13" ht="12.75" customHeight="1">
      <c r="A36" s="55"/>
      <c r="B36" s="212"/>
      <c r="C36" s="807" t="s">
        <v>165</v>
      </c>
      <c r="D36" s="74"/>
      <c r="E36" s="69"/>
      <c r="F36" s="77"/>
      <c r="G36" s="681"/>
      <c r="H36" s="681"/>
      <c r="I36" s="681"/>
      <c r="J36" s="77"/>
      <c r="K36" s="681"/>
      <c r="L36" s="681"/>
      <c r="M36" s="683"/>
    </row>
    <row r="37" spans="1:13" ht="12.75" customHeight="1">
      <c r="A37" s="55"/>
      <c r="B37" s="212"/>
      <c r="C37" s="807"/>
      <c r="D37" s="74"/>
      <c r="E37" s="69"/>
      <c r="F37" s="77"/>
      <c r="G37" s="681"/>
      <c r="H37" s="681"/>
      <c r="I37" s="681"/>
      <c r="J37" s="77"/>
      <c r="K37" s="681"/>
      <c r="L37" s="681"/>
      <c r="M37" s="683"/>
    </row>
    <row r="38" spans="1:13" ht="1.5" customHeight="1">
      <c r="A38" s="57"/>
      <c r="B38" s="178"/>
      <c r="C38" s="178"/>
      <c r="D38" s="76"/>
      <c r="E38" s="71"/>
      <c r="F38" s="48"/>
      <c r="G38" s="70"/>
      <c r="H38" s="70"/>
      <c r="I38" s="70"/>
      <c r="J38" s="48"/>
      <c r="K38" s="70"/>
      <c r="L38" s="70"/>
      <c r="M38" s="76"/>
    </row>
    <row r="39" spans="1:13" ht="1.5" customHeight="1">
      <c r="A39" s="58"/>
      <c r="B39" s="814"/>
      <c r="C39" s="814"/>
      <c r="D39" s="72"/>
      <c r="E39" s="73"/>
      <c r="F39" s="50"/>
      <c r="G39" s="682"/>
      <c r="H39" s="682"/>
      <c r="I39" s="682"/>
      <c r="J39" s="50"/>
      <c r="K39" s="682"/>
      <c r="L39" s="682"/>
      <c r="M39" s="72"/>
    </row>
    <row r="40" spans="1:13" ht="12.75" customHeight="1">
      <c r="A40" s="56" t="s">
        <v>170</v>
      </c>
      <c r="B40" s="811"/>
      <c r="C40" s="811"/>
      <c r="D40" s="74"/>
      <c r="E40" s="69"/>
      <c r="F40" s="77"/>
      <c r="G40" s="681"/>
      <c r="H40" s="681"/>
      <c r="I40" s="681"/>
      <c r="J40" s="77"/>
      <c r="K40" s="681"/>
      <c r="L40" s="681"/>
      <c r="M40" s="683"/>
    </row>
    <row r="41" spans="1:13" ht="12.75" customHeight="1">
      <c r="A41" s="56"/>
      <c r="B41" s="811"/>
      <c r="C41" s="811"/>
      <c r="D41" s="74"/>
      <c r="E41" s="69"/>
      <c r="F41" s="77"/>
      <c r="G41" s="681"/>
      <c r="H41" s="681"/>
      <c r="I41" s="681"/>
      <c r="J41" s="77"/>
      <c r="K41" s="681"/>
      <c r="L41" s="681"/>
      <c r="M41" s="683"/>
    </row>
    <row r="42" spans="1:13" ht="12.75" customHeight="1">
      <c r="A42" s="60"/>
      <c r="B42" s="809" t="s">
        <v>169</v>
      </c>
      <c r="C42" s="808" t="s">
        <v>163</v>
      </c>
      <c r="D42" s="74"/>
      <c r="E42" s="69"/>
      <c r="F42" s="77"/>
      <c r="G42" s="681"/>
      <c r="H42" s="681"/>
      <c r="I42" s="681"/>
      <c r="J42" s="77"/>
      <c r="K42" s="681"/>
      <c r="L42" s="681"/>
      <c r="M42" s="683"/>
    </row>
    <row r="43" spans="1:13" ht="12.75" customHeight="1">
      <c r="A43" s="60"/>
      <c r="B43" s="809" t="s">
        <v>164</v>
      </c>
      <c r="C43" s="810">
        <f>C19+3</f>
        <v>3</v>
      </c>
      <c r="D43" s="74"/>
      <c r="E43" s="69"/>
      <c r="F43" s="77"/>
      <c r="G43" s="681"/>
      <c r="H43" s="681"/>
      <c r="I43" s="681"/>
      <c r="J43" s="77"/>
      <c r="K43" s="681"/>
      <c r="L43" s="681"/>
      <c r="M43" s="683"/>
    </row>
    <row r="44" spans="1:13" ht="12.75" customHeight="1">
      <c r="A44" s="55"/>
      <c r="B44" s="212"/>
      <c r="C44" s="807" t="s">
        <v>165</v>
      </c>
      <c r="D44" s="74"/>
      <c r="E44" s="69"/>
      <c r="F44" s="77"/>
      <c r="G44" s="681"/>
      <c r="H44" s="681"/>
      <c r="I44" s="681"/>
      <c r="J44" s="77"/>
      <c r="K44" s="681"/>
      <c r="L44" s="681"/>
      <c r="M44" s="683"/>
    </row>
    <row r="45" spans="1:13" ht="12.75" customHeight="1">
      <c r="A45" s="55"/>
      <c r="B45" s="212"/>
      <c r="C45" s="807"/>
      <c r="D45" s="74"/>
      <c r="E45" s="69"/>
      <c r="F45" s="77"/>
      <c r="G45" s="681"/>
      <c r="H45" s="681"/>
      <c r="I45" s="681"/>
      <c r="J45" s="77"/>
      <c r="K45" s="681"/>
      <c r="L45" s="681"/>
      <c r="M45" s="683"/>
    </row>
    <row r="46" spans="1:13" ht="1.5" customHeight="1">
      <c r="A46" s="57"/>
      <c r="B46" s="178"/>
      <c r="C46" s="178"/>
      <c r="D46" s="76"/>
      <c r="E46" s="71"/>
      <c r="F46" s="48"/>
      <c r="G46" s="70"/>
      <c r="H46" s="70"/>
      <c r="I46" s="70"/>
      <c r="J46" s="48"/>
      <c r="K46" s="70"/>
      <c r="L46" s="70"/>
      <c r="M46" s="76"/>
    </row>
    <row r="47" spans="1:13" ht="1.5" customHeight="1">
      <c r="A47" s="58"/>
      <c r="B47" s="814"/>
      <c r="C47" s="814"/>
      <c r="D47" s="72"/>
      <c r="E47" s="73"/>
      <c r="F47" s="50"/>
      <c r="G47" s="682"/>
      <c r="H47" s="682"/>
      <c r="I47" s="682"/>
      <c r="J47" s="50"/>
      <c r="K47" s="682"/>
      <c r="L47" s="682"/>
      <c r="M47" s="72"/>
    </row>
    <row r="48" spans="1:13" ht="12.75" customHeight="1">
      <c r="A48" s="56" t="s">
        <v>171</v>
      </c>
      <c r="B48" s="811"/>
      <c r="C48" s="811"/>
      <c r="D48" s="74"/>
      <c r="E48" s="69"/>
      <c r="F48" s="77"/>
      <c r="G48" s="681"/>
      <c r="H48" s="681"/>
      <c r="I48" s="681"/>
      <c r="J48" s="77"/>
      <c r="K48" s="681"/>
      <c r="L48" s="681"/>
      <c r="M48" s="683"/>
    </row>
    <row r="49" spans="1:13" ht="12.75" customHeight="1">
      <c r="A49" s="56"/>
      <c r="B49" s="811"/>
      <c r="C49" s="811"/>
      <c r="D49" s="74"/>
      <c r="E49" s="69"/>
      <c r="F49" s="77"/>
      <c r="G49" s="681"/>
      <c r="H49" s="681"/>
      <c r="I49" s="681"/>
      <c r="J49" s="77"/>
      <c r="K49" s="681"/>
      <c r="L49" s="681"/>
      <c r="M49" s="683"/>
    </row>
    <row r="50" spans="1:13" ht="12.75" customHeight="1">
      <c r="A50" s="60"/>
      <c r="B50" s="809" t="s">
        <v>169</v>
      </c>
      <c r="C50" s="808" t="s">
        <v>163</v>
      </c>
      <c r="D50" s="74"/>
      <c r="E50" s="69"/>
      <c r="F50" s="77"/>
      <c r="G50" s="681"/>
      <c r="H50" s="681"/>
      <c r="I50" s="681"/>
      <c r="J50" s="77"/>
      <c r="K50" s="681"/>
      <c r="L50" s="681"/>
      <c r="M50" s="683"/>
    </row>
    <row r="51" spans="1:13" ht="12.75" customHeight="1">
      <c r="A51" s="60"/>
      <c r="B51" s="809" t="s">
        <v>164</v>
      </c>
      <c r="C51" s="810">
        <f>C19+4</f>
        <v>4</v>
      </c>
      <c r="D51" s="74"/>
      <c r="E51" s="69"/>
      <c r="F51" s="77"/>
      <c r="G51" s="681"/>
      <c r="H51" s="681"/>
      <c r="I51" s="681"/>
      <c r="J51" s="77"/>
      <c r="K51" s="681"/>
      <c r="L51" s="681"/>
      <c r="M51" s="683"/>
    </row>
    <row r="52" spans="1:13" ht="12.75" customHeight="1">
      <c r="A52" s="55"/>
      <c r="B52" s="212"/>
      <c r="C52" s="807" t="s">
        <v>165</v>
      </c>
      <c r="D52" s="74"/>
      <c r="E52" s="69"/>
      <c r="F52" s="77"/>
      <c r="G52" s="681"/>
      <c r="H52" s="681"/>
      <c r="I52" s="681"/>
      <c r="J52" s="77"/>
      <c r="K52" s="681"/>
      <c r="L52" s="681"/>
      <c r="M52" s="683"/>
    </row>
    <row r="53" spans="1:13" ht="12.75" customHeight="1">
      <c r="A53" s="55"/>
      <c r="B53" s="212"/>
      <c r="C53" s="807"/>
      <c r="D53" s="74"/>
      <c r="E53" s="69"/>
      <c r="F53" s="77"/>
      <c r="G53" s="681"/>
      <c r="H53" s="681"/>
      <c r="I53" s="681"/>
      <c r="J53" s="77"/>
      <c r="K53" s="681"/>
      <c r="L53" s="681"/>
      <c r="M53" s="683"/>
    </row>
    <row r="54" spans="1:13" ht="1.5" customHeight="1">
      <c r="A54" s="57"/>
      <c r="B54" s="178"/>
      <c r="C54" s="178"/>
      <c r="D54" s="76"/>
      <c r="E54" s="71"/>
      <c r="F54" s="48"/>
      <c r="G54" s="70"/>
      <c r="H54" s="70"/>
      <c r="I54" s="70"/>
      <c r="J54" s="48"/>
      <c r="K54" s="70"/>
      <c r="L54" s="70"/>
      <c r="M54" s="76"/>
    </row>
    <row r="55" spans="1:13" ht="1.5" customHeight="1">
      <c r="A55" s="58"/>
      <c r="B55" s="814"/>
      <c r="C55" s="814"/>
      <c r="D55" s="72"/>
      <c r="E55" s="73"/>
      <c r="F55" s="50"/>
      <c r="G55" s="682"/>
      <c r="H55" s="682"/>
      <c r="I55" s="682"/>
      <c r="J55" s="50"/>
      <c r="K55" s="682"/>
      <c r="L55" s="682"/>
      <c r="M55" s="72"/>
    </row>
    <row r="56" spans="1:13" ht="12.75" customHeight="1">
      <c r="A56" s="56" t="s">
        <v>172</v>
      </c>
      <c r="B56" s="811"/>
      <c r="C56" s="811"/>
      <c r="D56" s="74"/>
      <c r="E56" s="69"/>
      <c r="F56" s="77"/>
      <c r="G56" s="681"/>
      <c r="H56" s="681"/>
      <c r="I56" s="681"/>
      <c r="J56" s="77"/>
      <c r="K56" s="681"/>
      <c r="L56" s="681"/>
      <c r="M56" s="683"/>
    </row>
    <row r="57" spans="1:13" ht="12.75" customHeight="1">
      <c r="A57" s="56"/>
      <c r="B57" s="811"/>
      <c r="C57" s="811"/>
      <c r="D57" s="74"/>
      <c r="E57" s="69"/>
      <c r="F57" s="77"/>
      <c r="G57" s="681"/>
      <c r="H57" s="681"/>
      <c r="I57" s="681"/>
      <c r="J57" s="77"/>
      <c r="K57" s="681"/>
      <c r="L57" s="681"/>
      <c r="M57" s="683"/>
    </row>
    <row r="58" spans="1:13" ht="12.75" customHeight="1">
      <c r="A58" s="60"/>
      <c r="B58" s="809" t="s">
        <v>169</v>
      </c>
      <c r="C58" s="808" t="s">
        <v>163</v>
      </c>
      <c r="D58" s="74"/>
      <c r="E58" s="69"/>
      <c r="F58" s="77"/>
      <c r="G58" s="681"/>
      <c r="H58" s="681"/>
      <c r="I58" s="681"/>
      <c r="J58" s="77"/>
      <c r="K58" s="681"/>
      <c r="L58" s="681"/>
      <c r="M58" s="683"/>
    </row>
    <row r="59" spans="1:13" ht="12.75" customHeight="1">
      <c r="A59" s="60"/>
      <c r="B59" s="809" t="s">
        <v>164</v>
      </c>
      <c r="C59" s="810">
        <f>C19+5</f>
        <v>5</v>
      </c>
      <c r="D59" s="74"/>
      <c r="E59" s="69"/>
      <c r="F59" s="77"/>
      <c r="G59" s="681"/>
      <c r="H59" s="681"/>
      <c r="I59" s="681"/>
      <c r="J59" s="77"/>
      <c r="K59" s="681"/>
      <c r="L59" s="681"/>
      <c r="M59" s="683"/>
    </row>
    <row r="60" spans="1:13" ht="12.75" customHeight="1">
      <c r="A60" s="55"/>
      <c r="B60" s="212"/>
      <c r="C60" s="807" t="s">
        <v>165</v>
      </c>
      <c r="D60" s="74"/>
      <c r="E60" s="69"/>
      <c r="F60" s="77"/>
      <c r="G60" s="681"/>
      <c r="H60" s="681"/>
      <c r="I60" s="681"/>
      <c r="J60" s="77"/>
      <c r="K60" s="681"/>
      <c r="L60" s="681"/>
      <c r="M60" s="683"/>
    </row>
    <row r="61" spans="1:13" ht="12.75" customHeight="1">
      <c r="A61" s="55"/>
      <c r="B61" s="212"/>
      <c r="C61" s="807"/>
      <c r="D61" s="74"/>
      <c r="E61" s="69"/>
      <c r="F61" s="77"/>
      <c r="G61" s="681"/>
      <c r="H61" s="681"/>
      <c r="I61" s="681"/>
      <c r="J61" s="77"/>
      <c r="K61" s="681"/>
      <c r="L61" s="681"/>
      <c r="M61" s="683"/>
    </row>
    <row r="62" spans="1:13" ht="1.5" customHeight="1">
      <c r="A62" s="57"/>
      <c r="B62" s="178"/>
      <c r="C62" s="178"/>
      <c r="D62" s="76"/>
      <c r="E62" s="71"/>
      <c r="F62" s="48"/>
      <c r="G62" s="70"/>
      <c r="H62" s="70"/>
      <c r="I62" s="70"/>
      <c r="J62" s="48"/>
      <c r="K62" s="70"/>
      <c r="L62" s="70"/>
      <c r="M62" s="76"/>
    </row>
    <row r="63" spans="1:13" ht="1.5" customHeight="1">
      <c r="A63" s="58"/>
      <c r="B63" s="814"/>
      <c r="C63" s="814"/>
      <c r="D63" s="72"/>
      <c r="E63" s="73"/>
      <c r="F63" s="50"/>
      <c r="G63" s="682"/>
      <c r="H63" s="682"/>
      <c r="I63" s="682"/>
      <c r="J63" s="50"/>
      <c r="K63" s="682"/>
      <c r="L63" s="682"/>
      <c r="M63" s="72"/>
    </row>
    <row r="64" spans="1:13" ht="12.75" customHeight="1">
      <c r="A64" s="56" t="s">
        <v>173</v>
      </c>
      <c r="B64" s="811"/>
      <c r="C64" s="811"/>
      <c r="D64" s="74"/>
      <c r="E64" s="69"/>
      <c r="F64" s="77"/>
      <c r="G64" s="681"/>
      <c r="H64" s="681"/>
      <c r="I64" s="681"/>
      <c r="J64" s="77"/>
      <c r="K64" s="681"/>
      <c r="L64" s="681"/>
      <c r="M64" s="683"/>
    </row>
    <row r="65" spans="1:13" ht="12.75" customHeight="1">
      <c r="A65" s="56"/>
      <c r="B65" s="811"/>
      <c r="C65" s="811"/>
      <c r="D65" s="74"/>
      <c r="E65" s="69"/>
      <c r="F65" s="77"/>
      <c r="G65" s="681"/>
      <c r="H65" s="681"/>
      <c r="I65" s="681"/>
      <c r="J65" s="77"/>
      <c r="K65" s="681"/>
      <c r="L65" s="681"/>
      <c r="M65" s="683"/>
    </row>
    <row r="66" spans="1:13" ht="12.75" customHeight="1">
      <c r="A66" s="60"/>
      <c r="B66" s="809" t="s">
        <v>169</v>
      </c>
      <c r="C66" s="808" t="s">
        <v>163</v>
      </c>
      <c r="D66" s="74"/>
      <c r="E66" s="69"/>
      <c r="F66" s="77"/>
      <c r="G66" s="681"/>
      <c r="H66" s="681"/>
      <c r="I66" s="681"/>
      <c r="J66" s="77"/>
      <c r="K66" s="681"/>
      <c r="L66" s="681"/>
      <c r="M66" s="683"/>
    </row>
    <row r="67" spans="1:13" ht="12.75" customHeight="1">
      <c r="A67" s="60"/>
      <c r="B67" s="809" t="s">
        <v>164</v>
      </c>
      <c r="C67" s="810">
        <f>C19+6</f>
        <v>6</v>
      </c>
      <c r="D67" s="74"/>
      <c r="E67" s="69"/>
      <c r="F67" s="77"/>
      <c r="G67" s="681"/>
      <c r="H67" s="681"/>
      <c r="I67" s="681"/>
      <c r="J67" s="77"/>
      <c r="K67" s="681"/>
      <c r="L67" s="681"/>
      <c r="M67" s="683"/>
    </row>
    <row r="68" spans="1:13" ht="12.75" customHeight="1">
      <c r="A68" s="55"/>
      <c r="B68" s="212"/>
      <c r="C68" s="807" t="s">
        <v>165</v>
      </c>
      <c r="D68" s="74"/>
      <c r="E68" s="69"/>
      <c r="F68" s="77"/>
      <c r="G68" s="681"/>
      <c r="H68" s="681"/>
      <c r="I68" s="681"/>
      <c r="J68" s="77"/>
      <c r="K68" s="681"/>
      <c r="L68" s="681"/>
      <c r="M68" s="683"/>
    </row>
    <row r="69" spans="1:13" ht="12.75" customHeight="1">
      <c r="A69" s="55"/>
      <c r="B69" s="212"/>
      <c r="C69" s="807"/>
      <c r="D69" s="74"/>
      <c r="E69" s="69"/>
      <c r="F69" s="77"/>
      <c r="G69" s="681"/>
      <c r="H69" s="681"/>
      <c r="I69" s="681"/>
      <c r="J69" s="77"/>
      <c r="K69" s="681"/>
      <c r="L69" s="681"/>
      <c r="M69" s="683"/>
    </row>
    <row r="70" spans="1:13" ht="1.5" customHeight="1">
      <c r="A70" s="57"/>
      <c r="B70" s="178"/>
      <c r="C70" s="178"/>
      <c r="D70" s="76"/>
      <c r="E70" s="71"/>
      <c r="F70" s="48"/>
      <c r="G70" s="70"/>
      <c r="H70" s="70"/>
      <c r="I70" s="70"/>
      <c r="J70" s="48"/>
      <c r="K70" s="70"/>
      <c r="L70" s="70"/>
      <c r="M70" s="76"/>
    </row>
    <row r="71" spans="1:13" ht="1.5" customHeight="1">
      <c r="A71" s="58"/>
      <c r="B71" s="814"/>
      <c r="C71" s="814"/>
      <c r="D71" s="72"/>
      <c r="E71" s="73"/>
      <c r="F71" s="50"/>
      <c r="G71" s="682"/>
      <c r="H71" s="682"/>
      <c r="I71" s="682"/>
      <c r="J71" s="50"/>
      <c r="K71" s="682"/>
      <c r="L71" s="682"/>
      <c r="M71" s="72"/>
    </row>
    <row r="72" spans="1:13" ht="12.75" customHeight="1">
      <c r="A72" s="56" t="s">
        <v>174</v>
      </c>
      <c r="B72" s="811"/>
      <c r="C72" s="811"/>
      <c r="D72" s="74"/>
      <c r="E72" s="69"/>
      <c r="F72" s="77"/>
      <c r="G72" s="681"/>
      <c r="H72" s="681"/>
      <c r="I72" s="681"/>
      <c r="J72" s="77"/>
      <c r="K72" s="681"/>
      <c r="L72" s="681"/>
      <c r="M72" s="683"/>
    </row>
    <row r="73" spans="1:13" ht="12.75" customHeight="1">
      <c r="A73" s="56"/>
      <c r="B73" s="811"/>
      <c r="C73" s="811"/>
      <c r="D73" s="74"/>
      <c r="E73" s="69"/>
      <c r="F73" s="77"/>
      <c r="G73" s="681"/>
      <c r="H73" s="681"/>
      <c r="I73" s="681"/>
      <c r="J73" s="77"/>
      <c r="K73" s="681"/>
      <c r="L73" s="681"/>
      <c r="M73" s="683"/>
    </row>
    <row r="74" spans="1:13" ht="12.75" customHeight="1">
      <c r="A74" s="60"/>
      <c r="B74" s="809" t="s">
        <v>169</v>
      </c>
      <c r="C74" s="808" t="s">
        <v>163</v>
      </c>
      <c r="D74" s="74"/>
      <c r="E74" s="69"/>
      <c r="F74" s="77"/>
      <c r="G74" s="681"/>
      <c r="H74" s="681"/>
      <c r="I74" s="681"/>
      <c r="J74" s="77"/>
      <c r="K74" s="681"/>
      <c r="L74" s="681"/>
      <c r="M74" s="683"/>
    </row>
    <row r="75" spans="1:13" ht="12.75" customHeight="1">
      <c r="A75" s="60"/>
      <c r="B75" s="809" t="s">
        <v>164</v>
      </c>
      <c r="C75" s="810">
        <f>C19+7</f>
        <v>7</v>
      </c>
      <c r="D75" s="74"/>
      <c r="E75" s="69"/>
      <c r="F75" s="77"/>
      <c r="G75" s="681"/>
      <c r="H75" s="681"/>
      <c r="I75" s="681"/>
      <c r="J75" s="77"/>
      <c r="K75" s="681"/>
      <c r="L75" s="681"/>
      <c r="M75" s="683"/>
    </row>
    <row r="76" spans="1:13" ht="12.75" customHeight="1">
      <c r="A76" s="55"/>
      <c r="B76" s="212"/>
      <c r="C76" s="807" t="s">
        <v>165</v>
      </c>
      <c r="D76" s="74"/>
      <c r="E76" s="69"/>
      <c r="F76" s="77"/>
      <c r="G76" s="681"/>
      <c r="H76" s="681"/>
      <c r="I76" s="681"/>
      <c r="J76" s="77"/>
      <c r="K76" s="681"/>
      <c r="L76" s="681"/>
      <c r="M76" s="683"/>
    </row>
    <row r="77" spans="1:13" ht="12.75" customHeight="1">
      <c r="A77" s="55"/>
      <c r="B77" s="212"/>
      <c r="C77" s="807"/>
      <c r="D77" s="74"/>
      <c r="E77" s="69"/>
      <c r="F77" s="77"/>
      <c r="G77" s="681"/>
      <c r="H77" s="681"/>
      <c r="I77" s="681"/>
      <c r="J77" s="77"/>
      <c r="K77" s="681"/>
      <c r="L77" s="681"/>
      <c r="M77" s="683"/>
    </row>
    <row r="78" spans="1:13" ht="1.5" customHeight="1">
      <c r="A78" s="57"/>
      <c r="B78" s="48"/>
      <c r="C78" s="48"/>
      <c r="D78" s="76"/>
      <c r="E78" s="71"/>
      <c r="F78" s="48"/>
      <c r="G78" s="48"/>
      <c r="H78" s="48"/>
      <c r="I78" s="48"/>
      <c r="J78" s="48"/>
      <c r="K78" s="48"/>
      <c r="L78" s="48"/>
      <c r="M78" s="49"/>
    </row>
    <row r="79" spans="1:13" ht="18" customHeight="1">
      <c r="A79" s="46"/>
      <c r="B79" s="988" t="str">
        <f>Cover!$A$69</f>
        <v>DO NOT ALTER THIS APPLICATION IN ANY WAY or APPLICATION IS SUBJECT TO DISQUALIFICATION!</v>
      </c>
      <c r="C79" s="988"/>
      <c r="D79" s="988"/>
      <c r="E79" s="988"/>
      <c r="F79" s="988"/>
      <c r="G79" s="988"/>
      <c r="H79" s="988"/>
      <c r="I79" s="988"/>
      <c r="J79" s="988"/>
      <c r="K79" s="988"/>
      <c r="L79" s="988"/>
      <c r="M79" s="988"/>
    </row>
    <row r="80" spans="1:13" ht="12.75">
      <c r="A80" s="226"/>
      <c r="B80" s="885" t="str">
        <f>Cover!$B$72</f>
        <v>  Our House Enterprises - Version 2</v>
      </c>
      <c r="K80" s="226"/>
      <c r="L80" s="427" t="str">
        <f>("(")&amp;(Cover!$P$13)&amp;(" ")&amp;(Cover!$P$15)&amp;(")")</f>
        <v>(SELECT )</v>
      </c>
      <c r="M80" s="2">
        <f ca="1">NOW()</f>
        <v>39881.52914131944</v>
      </c>
    </row>
    <row r="82" spans="9:13" ht="12.75">
      <c r="I82" s="614"/>
      <c r="M82" s="215"/>
    </row>
    <row r="83" ht="12.75">
      <c r="B83" s="215"/>
    </row>
  </sheetData>
  <sheetProtection password="F189" sheet="1" objects="1" scenarios="1"/>
  <mergeCells count="1">
    <mergeCell ref="B79:M79"/>
  </mergeCells>
  <printOptions/>
  <pageMargins left="0.5" right="0.5" top="0.5" bottom="0.5" header="0.5" footer="0.5"/>
  <pageSetup fitToHeight="1" fitToWidth="1" horizontalDpi="300" verticalDpi="300" orientation="portrait" scale="98" r:id="rId4"/>
  <headerFooter alignWithMargins="0">
    <oddFooter>&amp;CPage 2</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showGridLines="0" showZeros="0" zoomScalePageLayoutView="0" workbookViewId="0" topLeftCell="A1">
      <pane ySplit="11" topLeftCell="A12" activePane="bottomLeft" state="frozen"/>
      <selection pane="topLeft" activeCell="A1" sqref="A1"/>
      <selection pane="bottomLeft" activeCell="A1" sqref="A1"/>
    </sheetView>
  </sheetViews>
  <sheetFormatPr defaultColWidth="9.140625" defaultRowHeight="12.75"/>
  <cols>
    <col min="1" max="1" width="0.85546875" style="0" customWidth="1"/>
    <col min="2" max="2" width="11.28125" style="0" customWidth="1"/>
    <col min="3" max="3" width="0.85546875" style="0" customWidth="1"/>
    <col min="4" max="6" width="9.7109375" style="0" customWidth="1"/>
    <col min="7" max="9" width="7.7109375" style="0" customWidth="1"/>
    <col min="10" max="10" width="10.7109375" style="0" customWidth="1"/>
    <col min="11" max="11" width="11.7109375" style="0" customWidth="1"/>
    <col min="12" max="12" width="11.140625" style="0" customWidth="1"/>
  </cols>
  <sheetData>
    <row r="1" ht="15.75" customHeight="1">
      <c r="A1" s="614"/>
    </row>
    <row r="2" ht="15.75" customHeight="1"/>
    <row r="3" ht="15.75" customHeight="1"/>
    <row r="4" ht="15.75" customHeight="1"/>
    <row r="6" spans="1:2" ht="15.75">
      <c r="A6" s="160"/>
      <c r="B6" s="160" t="s">
        <v>175</v>
      </c>
    </row>
    <row r="7" spans="1:8" ht="16.5">
      <c r="A7" s="46"/>
      <c r="B7" s="160" t="s">
        <v>176</v>
      </c>
      <c r="G7" s="162" t="s">
        <v>177</v>
      </c>
      <c r="H7" s="162"/>
    </row>
    <row r="8" ht="6" customHeight="1" thickBot="1"/>
    <row r="9" spans="1:12" ht="14.25" customHeight="1" thickBot="1">
      <c r="A9" s="78"/>
      <c r="B9" s="79"/>
      <c r="C9" s="79"/>
      <c r="D9" s="757" t="s">
        <v>178</v>
      </c>
      <c r="E9" s="758"/>
      <c r="F9" s="759"/>
      <c r="G9" s="80" t="s">
        <v>179</v>
      </c>
      <c r="H9" s="81"/>
      <c r="I9" s="82"/>
      <c r="J9" s="174" t="s">
        <v>180</v>
      </c>
      <c r="K9" s="84" t="s">
        <v>181</v>
      </c>
      <c r="L9" s="83" t="s">
        <v>182</v>
      </c>
    </row>
    <row r="10" spans="1:12" ht="14.25" customHeight="1">
      <c r="A10" s="85"/>
      <c r="B10" s="756" t="s">
        <v>158</v>
      </c>
      <c r="C10" s="86"/>
      <c r="D10" s="85" t="s">
        <v>183</v>
      </c>
      <c r="E10" s="87"/>
      <c r="F10" s="88"/>
      <c r="G10" s="84" t="s">
        <v>184</v>
      </c>
      <c r="H10" s="83" t="s">
        <v>185</v>
      </c>
      <c r="I10" s="89" t="s">
        <v>186</v>
      </c>
      <c r="J10" s="90" t="s">
        <v>187</v>
      </c>
      <c r="K10" s="91" t="s">
        <v>188</v>
      </c>
      <c r="L10" s="92" t="s">
        <v>187</v>
      </c>
    </row>
    <row r="11" spans="1:12" ht="14.25" customHeight="1" thickBot="1">
      <c r="A11" s="93"/>
      <c r="B11" s="94"/>
      <c r="C11" s="94"/>
      <c r="D11" s="95" t="s">
        <v>189</v>
      </c>
      <c r="E11" s="96"/>
      <c r="F11" s="97"/>
      <c r="G11" s="98" t="s">
        <v>190</v>
      </c>
      <c r="H11" s="75" t="s">
        <v>191</v>
      </c>
      <c r="I11" s="99" t="s">
        <v>192</v>
      </c>
      <c r="J11" s="159" t="s">
        <v>193</v>
      </c>
      <c r="K11" s="98" t="s">
        <v>194</v>
      </c>
      <c r="L11" s="75" t="s">
        <v>195</v>
      </c>
    </row>
    <row r="12" spans="1:12" ht="14.25" customHeight="1">
      <c r="A12" s="100"/>
      <c r="B12" s="79"/>
      <c r="C12" s="1"/>
      <c r="D12" s="101"/>
      <c r="E12" s="102"/>
      <c r="F12" s="103"/>
      <c r="G12" s="843"/>
      <c r="H12" s="844"/>
      <c r="I12" s="829">
        <f aca="true" t="shared" si="0" ref="I12:I20">G12+H12</f>
        <v>0</v>
      </c>
      <c r="J12" s="830"/>
      <c r="K12" s="830"/>
      <c r="L12" s="831">
        <f aca="true" t="shared" si="1" ref="L12:L20">J12-K12</f>
        <v>0</v>
      </c>
    </row>
    <row r="13" spans="1:12" ht="14.25" customHeight="1">
      <c r="A13" s="104"/>
      <c r="B13" s="817"/>
      <c r="C13" s="86"/>
      <c r="D13" s="105"/>
      <c r="E13" s="106"/>
      <c r="F13" s="107"/>
      <c r="G13" s="845"/>
      <c r="H13" s="846"/>
      <c r="I13" s="829">
        <f t="shared" si="0"/>
        <v>0</v>
      </c>
      <c r="J13" s="832"/>
      <c r="K13" s="832"/>
      <c r="L13" s="831">
        <f t="shared" si="1"/>
        <v>0</v>
      </c>
    </row>
    <row r="14" spans="1:12" ht="14.25" customHeight="1">
      <c r="A14" s="108"/>
      <c r="B14" s="425">
        <f>'Page 2'!$B$17</f>
        <v>0</v>
      </c>
      <c r="C14" s="796" t="str">
        <f>IF(COUNTBLANK('Page 2'!$B$17)=0,$O$6,"ERROR - Missing Date Page 2")</f>
        <v>ERROR - Missing Date Page 2</v>
      </c>
      <c r="D14" s="105"/>
      <c r="E14" s="106"/>
      <c r="F14" s="107"/>
      <c r="G14" s="845"/>
      <c r="H14" s="846"/>
      <c r="I14" s="829">
        <f t="shared" si="0"/>
        <v>0</v>
      </c>
      <c r="J14" s="832"/>
      <c r="K14" s="832"/>
      <c r="L14" s="831">
        <f t="shared" si="1"/>
        <v>0</v>
      </c>
    </row>
    <row r="15" spans="1:12" ht="14.25" customHeight="1">
      <c r="A15" s="147"/>
      <c r="B15" s="155" t="s">
        <v>163</v>
      </c>
      <c r="C15" s="112"/>
      <c r="D15" s="105"/>
      <c r="E15" s="106"/>
      <c r="F15" s="107"/>
      <c r="G15" s="857"/>
      <c r="H15" s="858"/>
      <c r="I15" s="859">
        <f t="shared" si="0"/>
        <v>0</v>
      </c>
      <c r="J15" s="832"/>
      <c r="K15" s="832"/>
      <c r="L15" s="831">
        <f t="shared" si="1"/>
        <v>0</v>
      </c>
    </row>
    <row r="16" spans="1:12" ht="14.25" customHeight="1">
      <c r="A16" s="147"/>
      <c r="B16" s="156" t="s">
        <v>196</v>
      </c>
      <c r="C16" s="1"/>
      <c r="D16" s="105"/>
      <c r="E16" s="106"/>
      <c r="F16" s="107"/>
      <c r="G16" s="857"/>
      <c r="H16" s="858"/>
      <c r="I16" s="859">
        <f t="shared" si="0"/>
        <v>0</v>
      </c>
      <c r="J16" s="832"/>
      <c r="K16" s="832"/>
      <c r="L16" s="831">
        <f t="shared" si="1"/>
        <v>0</v>
      </c>
    </row>
    <row r="17" spans="1:12" ht="14.25" customHeight="1">
      <c r="A17" s="150"/>
      <c r="B17" s="754">
        <f>'Page 2'!$C$19</f>
        <v>0</v>
      </c>
      <c r="C17" s="796" t="str">
        <f>IF(COUNTBLANK('Page 2'!$C$19)=0,$O$6,"ERROR Missing - Year Page 2")</f>
        <v>ERROR Missing - Year Page 2</v>
      </c>
      <c r="D17" s="105"/>
      <c r="E17" s="106"/>
      <c r="F17" s="107"/>
      <c r="G17" s="857"/>
      <c r="H17" s="858"/>
      <c r="I17" s="859">
        <f t="shared" si="0"/>
        <v>0</v>
      </c>
      <c r="J17" s="832"/>
      <c r="K17" s="832"/>
      <c r="L17" s="831">
        <f t="shared" si="1"/>
        <v>0</v>
      </c>
    </row>
    <row r="18" spans="1:12" ht="14.25" customHeight="1">
      <c r="A18" s="113" t="s">
        <v>165</v>
      </c>
      <c r="B18" s="114"/>
      <c r="C18" s="115"/>
      <c r="D18" s="105"/>
      <c r="E18" s="106"/>
      <c r="F18" s="107"/>
      <c r="G18" s="857"/>
      <c r="H18" s="858"/>
      <c r="I18" s="859">
        <f t="shared" si="0"/>
        <v>0</v>
      </c>
      <c r="J18" s="832"/>
      <c r="K18" s="832"/>
      <c r="L18" s="831">
        <f t="shared" si="1"/>
        <v>0</v>
      </c>
    </row>
    <row r="19" spans="1:12" ht="14.25" customHeight="1">
      <c r="A19" s="104"/>
      <c r="B19" s="116"/>
      <c r="C19" s="116"/>
      <c r="D19" s="105"/>
      <c r="E19" s="106"/>
      <c r="F19" s="107"/>
      <c r="G19" s="857"/>
      <c r="H19" s="858"/>
      <c r="I19" s="859">
        <f t="shared" si="0"/>
        <v>0</v>
      </c>
      <c r="J19" s="832"/>
      <c r="K19" s="832"/>
      <c r="L19" s="831">
        <f t="shared" si="1"/>
        <v>0</v>
      </c>
    </row>
    <row r="20" spans="1:12" ht="14.25" customHeight="1" thickBot="1">
      <c r="A20" s="93"/>
      <c r="B20" s="94"/>
      <c r="C20" s="116"/>
      <c r="D20" s="117"/>
      <c r="E20" s="118"/>
      <c r="F20" s="119"/>
      <c r="G20" s="860"/>
      <c r="H20" s="861"/>
      <c r="I20" s="859">
        <f t="shared" si="0"/>
        <v>0</v>
      </c>
      <c r="J20" s="833"/>
      <c r="K20" s="833"/>
      <c r="L20" s="831">
        <f t="shared" si="1"/>
        <v>0</v>
      </c>
    </row>
    <row r="21" spans="1:12" ht="14.25" customHeight="1" thickBot="1">
      <c r="A21" s="120"/>
      <c r="B21" s="121" t="s">
        <v>197</v>
      </c>
      <c r="C21" s="122"/>
      <c r="D21" s="123"/>
      <c r="E21" s="157" t="s">
        <v>198</v>
      </c>
      <c r="F21" s="158"/>
      <c r="G21" s="862">
        <f aca="true" t="shared" si="2" ref="G21:L21">SUM(G12:G20)</f>
        <v>0</v>
      </c>
      <c r="H21" s="863">
        <f t="shared" si="2"/>
        <v>0</v>
      </c>
      <c r="I21" s="864">
        <f t="shared" si="2"/>
        <v>0</v>
      </c>
      <c r="J21" s="834">
        <f t="shared" si="2"/>
        <v>0</v>
      </c>
      <c r="K21" s="835">
        <f t="shared" si="2"/>
        <v>0</v>
      </c>
      <c r="L21" s="836">
        <f t="shared" si="2"/>
        <v>0</v>
      </c>
    </row>
    <row r="22" spans="1:12" ht="14.25" customHeight="1">
      <c r="A22" s="100"/>
      <c r="B22" s="116"/>
      <c r="C22" s="1"/>
      <c r="D22" s="101"/>
      <c r="E22" s="102"/>
      <c r="F22" s="103"/>
      <c r="G22" s="843"/>
      <c r="H22" s="844"/>
      <c r="I22" s="848">
        <f aca="true" t="shared" si="3" ref="I22:I30">G22+H22</f>
        <v>0</v>
      </c>
      <c r="J22" s="830"/>
      <c r="K22" s="830"/>
      <c r="L22" s="831">
        <f aca="true" t="shared" si="4" ref="L22:L30">J22-K22</f>
        <v>0</v>
      </c>
    </row>
    <row r="23" spans="1:12" ht="14.25" customHeight="1">
      <c r="A23" s="104"/>
      <c r="B23" s="86"/>
      <c r="C23" s="86"/>
      <c r="D23" s="105"/>
      <c r="E23" s="106"/>
      <c r="F23" s="107"/>
      <c r="G23" s="845"/>
      <c r="H23" s="846"/>
      <c r="I23" s="848">
        <f t="shared" si="3"/>
        <v>0</v>
      </c>
      <c r="J23" s="832"/>
      <c r="K23" s="832"/>
      <c r="L23" s="831">
        <f t="shared" si="4"/>
        <v>0</v>
      </c>
    </row>
    <row r="24" spans="1:12" ht="14.25" customHeight="1">
      <c r="A24" s="130"/>
      <c r="B24" s="152" t="s">
        <v>169</v>
      </c>
      <c r="C24" s="109"/>
      <c r="D24" s="105"/>
      <c r="E24" s="106"/>
      <c r="F24" s="107"/>
      <c r="G24" s="845"/>
      <c r="H24" s="846"/>
      <c r="I24" s="848">
        <f t="shared" si="3"/>
        <v>0</v>
      </c>
      <c r="J24" s="832"/>
      <c r="K24" s="832"/>
      <c r="L24" s="831">
        <f t="shared" si="4"/>
        <v>0</v>
      </c>
    </row>
    <row r="25" spans="1:12" ht="14.25" customHeight="1">
      <c r="A25" s="108"/>
      <c r="B25" s="153" t="s">
        <v>163</v>
      </c>
      <c r="C25" s="111"/>
      <c r="D25" s="105"/>
      <c r="E25" s="106"/>
      <c r="F25" s="107"/>
      <c r="G25" s="849"/>
      <c r="H25" s="850"/>
      <c r="I25" s="851">
        <f t="shared" si="3"/>
        <v>0</v>
      </c>
      <c r="J25" s="832"/>
      <c r="K25" s="832"/>
      <c r="L25" s="831">
        <f t="shared" si="4"/>
        <v>0</v>
      </c>
    </row>
    <row r="26" spans="1:12" ht="14.25" customHeight="1">
      <c r="A26" s="91"/>
      <c r="B26" s="154" t="s">
        <v>196</v>
      </c>
      <c r="C26" s="1"/>
      <c r="D26" s="105"/>
      <c r="E26" s="106"/>
      <c r="F26" s="107"/>
      <c r="G26" s="849"/>
      <c r="H26" s="850"/>
      <c r="I26" s="851">
        <f t="shared" si="3"/>
        <v>0</v>
      </c>
      <c r="J26" s="832"/>
      <c r="K26" s="832"/>
      <c r="L26" s="831">
        <f t="shared" si="4"/>
        <v>0</v>
      </c>
    </row>
    <row r="27" spans="1:12" ht="14.25" customHeight="1">
      <c r="A27" s="150">
        <f>A17+1</f>
        <v>1</v>
      </c>
      <c r="B27" s="754">
        <f>B17+1</f>
        <v>1</v>
      </c>
      <c r="C27" s="1"/>
      <c r="D27" s="105"/>
      <c r="E27" s="106"/>
      <c r="F27" s="107"/>
      <c r="G27" s="849"/>
      <c r="H27" s="850"/>
      <c r="I27" s="851">
        <f t="shared" si="3"/>
        <v>0</v>
      </c>
      <c r="J27" s="832"/>
      <c r="K27" s="832"/>
      <c r="L27" s="831">
        <f t="shared" si="4"/>
        <v>0</v>
      </c>
    </row>
    <row r="28" spans="1:12" ht="14.25" customHeight="1">
      <c r="A28" s="113" t="s">
        <v>165</v>
      </c>
      <c r="B28" s="114"/>
      <c r="C28" s="115"/>
      <c r="D28" s="105"/>
      <c r="E28" s="106"/>
      <c r="F28" s="107"/>
      <c r="G28" s="849"/>
      <c r="H28" s="850"/>
      <c r="I28" s="851">
        <f t="shared" si="3"/>
        <v>0</v>
      </c>
      <c r="J28" s="832"/>
      <c r="K28" s="832"/>
      <c r="L28" s="831">
        <f t="shared" si="4"/>
        <v>0</v>
      </c>
    </row>
    <row r="29" spans="1:12" ht="14.25" customHeight="1">
      <c r="A29" s="104"/>
      <c r="B29" s="116"/>
      <c r="C29" s="116"/>
      <c r="D29" s="105"/>
      <c r="E29" s="106"/>
      <c r="F29" s="107"/>
      <c r="G29" s="849"/>
      <c r="H29" s="850"/>
      <c r="I29" s="851">
        <f t="shared" si="3"/>
        <v>0</v>
      </c>
      <c r="J29" s="832"/>
      <c r="K29" s="832"/>
      <c r="L29" s="831">
        <f t="shared" si="4"/>
        <v>0</v>
      </c>
    </row>
    <row r="30" spans="1:12" ht="14.25" customHeight="1" thickBot="1">
      <c r="A30" s="93"/>
      <c r="B30" s="116"/>
      <c r="C30" s="116"/>
      <c r="D30" s="117"/>
      <c r="E30" s="118"/>
      <c r="F30" s="119"/>
      <c r="G30" s="852"/>
      <c r="H30" s="853"/>
      <c r="I30" s="851">
        <f t="shared" si="3"/>
        <v>0</v>
      </c>
      <c r="J30" s="833"/>
      <c r="K30" s="833"/>
      <c r="L30" s="831">
        <f t="shared" si="4"/>
        <v>0</v>
      </c>
    </row>
    <row r="31" spans="1:12" ht="14.25" customHeight="1" thickBot="1">
      <c r="A31" s="120"/>
      <c r="B31" s="121" t="s">
        <v>199</v>
      </c>
      <c r="C31" s="122"/>
      <c r="D31" s="131"/>
      <c r="E31" s="157" t="str">
        <f>E21</f>
        <v>XXXXXXXXXXXXXXXXXXX</v>
      </c>
      <c r="F31" s="158"/>
      <c r="G31" s="854">
        <f aca="true" t="shared" si="5" ref="G31:L31">SUM(G22:G30)</f>
        <v>0</v>
      </c>
      <c r="H31" s="855">
        <f t="shared" si="5"/>
        <v>0</v>
      </c>
      <c r="I31" s="856">
        <f t="shared" si="5"/>
        <v>0</v>
      </c>
      <c r="J31" s="834">
        <f t="shared" si="5"/>
        <v>0</v>
      </c>
      <c r="K31" s="835">
        <f t="shared" si="5"/>
        <v>0</v>
      </c>
      <c r="L31" s="836">
        <f t="shared" si="5"/>
        <v>0</v>
      </c>
    </row>
    <row r="32" spans="1:12" ht="14.25" customHeight="1">
      <c r="A32" s="132"/>
      <c r="B32" s="133"/>
      <c r="C32" s="134"/>
      <c r="D32" s="101"/>
      <c r="E32" s="102"/>
      <c r="F32" s="103"/>
      <c r="G32" s="843"/>
      <c r="H32" s="844"/>
      <c r="I32" s="865">
        <f aca="true" t="shared" si="6" ref="I32:I40">G32+H32</f>
        <v>0</v>
      </c>
      <c r="J32" s="830"/>
      <c r="K32" s="830"/>
      <c r="L32" s="831">
        <f aca="true" t="shared" si="7" ref="L32:L40">J32-K32</f>
        <v>0</v>
      </c>
    </row>
    <row r="33" spans="1:12" ht="14.25" customHeight="1">
      <c r="A33" s="135"/>
      <c r="B33" s="136"/>
      <c r="C33" s="136"/>
      <c r="D33" s="105"/>
      <c r="E33" s="106"/>
      <c r="F33" s="107"/>
      <c r="G33" s="845"/>
      <c r="H33" s="846"/>
      <c r="I33" s="865">
        <f t="shared" si="6"/>
        <v>0</v>
      </c>
      <c r="J33" s="832"/>
      <c r="K33" s="832"/>
      <c r="L33" s="831">
        <f t="shared" si="7"/>
        <v>0</v>
      </c>
    </row>
    <row r="34" spans="1:12" ht="14.25" customHeight="1">
      <c r="A34" s="137"/>
      <c r="B34" s="152" t="s">
        <v>169</v>
      </c>
      <c r="C34" s="138"/>
      <c r="D34" s="105"/>
      <c r="E34" s="106"/>
      <c r="F34" s="107"/>
      <c r="G34" s="845"/>
      <c r="H34" s="846"/>
      <c r="I34" s="865">
        <f t="shared" si="6"/>
        <v>0</v>
      </c>
      <c r="J34" s="832"/>
      <c r="K34" s="832"/>
      <c r="L34" s="831">
        <f t="shared" si="7"/>
        <v>0</v>
      </c>
    </row>
    <row r="35" spans="1:12" ht="14.25" customHeight="1">
      <c r="A35" s="108"/>
      <c r="B35" s="153" t="s">
        <v>163</v>
      </c>
      <c r="C35" s="111"/>
      <c r="D35" s="105"/>
      <c r="E35" s="106"/>
      <c r="F35" s="107"/>
      <c r="G35" s="849"/>
      <c r="H35" s="850"/>
      <c r="I35" s="866">
        <f t="shared" si="6"/>
        <v>0</v>
      </c>
      <c r="J35" s="832"/>
      <c r="K35" s="832"/>
      <c r="L35" s="831">
        <f t="shared" si="7"/>
        <v>0</v>
      </c>
    </row>
    <row r="36" spans="1:12" ht="14.25" customHeight="1">
      <c r="A36" s="139"/>
      <c r="B36" s="154" t="s">
        <v>196</v>
      </c>
      <c r="C36" s="1"/>
      <c r="D36" s="105"/>
      <c r="E36" s="106"/>
      <c r="F36" s="107"/>
      <c r="G36" s="849"/>
      <c r="H36" s="850"/>
      <c r="I36" s="866">
        <f t="shared" si="6"/>
        <v>0</v>
      </c>
      <c r="J36" s="832"/>
      <c r="K36" s="832"/>
      <c r="L36" s="831">
        <f t="shared" si="7"/>
        <v>0</v>
      </c>
    </row>
    <row r="37" spans="1:12" ht="14.25" customHeight="1">
      <c r="A37" s="150">
        <f>A27+1</f>
        <v>2</v>
      </c>
      <c r="B37" s="754">
        <f>B17+2</f>
        <v>2</v>
      </c>
      <c r="C37" s="1"/>
      <c r="D37" s="105"/>
      <c r="E37" s="106"/>
      <c r="F37" s="107"/>
      <c r="G37" s="849"/>
      <c r="H37" s="850"/>
      <c r="I37" s="866">
        <f t="shared" si="6"/>
        <v>0</v>
      </c>
      <c r="J37" s="832"/>
      <c r="K37" s="832"/>
      <c r="L37" s="831">
        <f t="shared" si="7"/>
        <v>0</v>
      </c>
    </row>
    <row r="38" spans="1:12" ht="14.25" customHeight="1">
      <c r="A38" s="140" t="s">
        <v>165</v>
      </c>
      <c r="B38" s="141"/>
      <c r="C38" s="142"/>
      <c r="D38" s="105"/>
      <c r="E38" s="106"/>
      <c r="F38" s="107"/>
      <c r="G38" s="849"/>
      <c r="H38" s="850"/>
      <c r="I38" s="866">
        <f t="shared" si="6"/>
        <v>0</v>
      </c>
      <c r="J38" s="832"/>
      <c r="K38" s="832"/>
      <c r="L38" s="831">
        <f t="shared" si="7"/>
        <v>0</v>
      </c>
    </row>
    <row r="39" spans="1:12" ht="14.25" customHeight="1">
      <c r="A39" s="135"/>
      <c r="B39" s="133"/>
      <c r="C39" s="133"/>
      <c r="D39" s="105"/>
      <c r="E39" s="106"/>
      <c r="F39" s="107"/>
      <c r="G39" s="849"/>
      <c r="H39" s="850"/>
      <c r="I39" s="866">
        <f t="shared" si="6"/>
        <v>0</v>
      </c>
      <c r="J39" s="832"/>
      <c r="K39" s="832"/>
      <c r="L39" s="831">
        <f t="shared" si="7"/>
        <v>0</v>
      </c>
    </row>
    <row r="40" spans="1:12" ht="14.25" customHeight="1" thickBot="1">
      <c r="A40" s="143"/>
      <c r="B40" s="133"/>
      <c r="C40" s="133"/>
      <c r="D40" s="117"/>
      <c r="E40" s="118"/>
      <c r="F40" s="119"/>
      <c r="G40" s="852"/>
      <c r="H40" s="853"/>
      <c r="I40" s="866">
        <f t="shared" si="6"/>
        <v>0</v>
      </c>
      <c r="J40" s="833"/>
      <c r="K40" s="833"/>
      <c r="L40" s="831">
        <f t="shared" si="7"/>
        <v>0</v>
      </c>
    </row>
    <row r="41" spans="1:12" ht="14.25" customHeight="1" thickBot="1">
      <c r="A41" s="120"/>
      <c r="B41" s="121" t="s">
        <v>200</v>
      </c>
      <c r="C41" s="122"/>
      <c r="D41" s="131"/>
      <c r="E41" s="157" t="str">
        <f>+E21</f>
        <v>XXXXXXXXXXXXXXXXXXX</v>
      </c>
      <c r="F41" s="158"/>
      <c r="G41" s="854">
        <f aca="true" t="shared" si="8" ref="G41:L41">SUM(G32:G40)</f>
        <v>0</v>
      </c>
      <c r="H41" s="855">
        <f t="shared" si="8"/>
        <v>0</v>
      </c>
      <c r="I41" s="867">
        <f t="shared" si="8"/>
        <v>0</v>
      </c>
      <c r="J41" s="834">
        <f t="shared" si="8"/>
        <v>0</v>
      </c>
      <c r="K41" s="835">
        <f t="shared" si="8"/>
        <v>0</v>
      </c>
      <c r="L41" s="836">
        <f t="shared" si="8"/>
        <v>0</v>
      </c>
    </row>
    <row r="42" spans="1:12" ht="14.25" customHeight="1">
      <c r="A42" s="132"/>
      <c r="B42" s="133"/>
      <c r="C42" s="134"/>
      <c r="D42" s="101"/>
      <c r="E42" s="102"/>
      <c r="F42" s="103"/>
      <c r="G42" s="843"/>
      <c r="H42" s="844"/>
      <c r="I42" s="865">
        <f aca="true" t="shared" si="9" ref="I42:I50">G42+H42</f>
        <v>0</v>
      </c>
      <c r="J42" s="830"/>
      <c r="K42" s="830"/>
      <c r="L42" s="831">
        <f aca="true" t="shared" si="10" ref="L42:L50">J42-K42</f>
        <v>0</v>
      </c>
    </row>
    <row r="43" spans="1:12" ht="14.25" customHeight="1">
      <c r="A43" s="135"/>
      <c r="B43" s="136"/>
      <c r="C43" s="136"/>
      <c r="D43" s="105"/>
      <c r="E43" s="106"/>
      <c r="F43" s="107"/>
      <c r="G43" s="845"/>
      <c r="H43" s="846"/>
      <c r="I43" s="865">
        <f t="shared" si="9"/>
        <v>0</v>
      </c>
      <c r="J43" s="832"/>
      <c r="K43" s="832"/>
      <c r="L43" s="831">
        <f t="shared" si="10"/>
        <v>0</v>
      </c>
    </row>
    <row r="44" spans="1:12" ht="14.25" customHeight="1">
      <c r="A44" s="137"/>
      <c r="B44" s="152" t="s">
        <v>169</v>
      </c>
      <c r="C44" s="138"/>
      <c r="D44" s="105"/>
      <c r="E44" s="106"/>
      <c r="F44" s="107"/>
      <c r="G44" s="845"/>
      <c r="H44" s="846"/>
      <c r="I44" s="865">
        <f t="shared" si="9"/>
        <v>0</v>
      </c>
      <c r="J44" s="832"/>
      <c r="K44" s="832"/>
      <c r="L44" s="831">
        <f t="shared" si="10"/>
        <v>0</v>
      </c>
    </row>
    <row r="45" spans="1:12" ht="14.25" customHeight="1">
      <c r="A45" s="151"/>
      <c r="B45" s="153" t="s">
        <v>163</v>
      </c>
      <c r="C45" s="111"/>
      <c r="D45" s="105"/>
      <c r="E45" s="106"/>
      <c r="F45" s="107"/>
      <c r="G45" s="849"/>
      <c r="H45" s="850"/>
      <c r="I45" s="866">
        <f t="shared" si="9"/>
        <v>0</v>
      </c>
      <c r="J45" s="832"/>
      <c r="K45" s="832"/>
      <c r="L45" s="831">
        <f t="shared" si="10"/>
        <v>0</v>
      </c>
    </row>
    <row r="46" spans="1:12" ht="14.25" customHeight="1">
      <c r="A46" s="139" t="s">
        <v>196</v>
      </c>
      <c r="B46" s="154" t="s">
        <v>196</v>
      </c>
      <c r="C46" s="1"/>
      <c r="D46" s="105"/>
      <c r="E46" s="106"/>
      <c r="F46" s="107"/>
      <c r="G46" s="849"/>
      <c r="H46" s="850"/>
      <c r="I46" s="866">
        <f t="shared" si="9"/>
        <v>0</v>
      </c>
      <c r="J46" s="832"/>
      <c r="K46" s="832"/>
      <c r="L46" s="831">
        <f t="shared" si="10"/>
        <v>0</v>
      </c>
    </row>
    <row r="47" spans="1:12" ht="14.25" customHeight="1">
      <c r="A47" s="150">
        <f>B17+1</f>
        <v>1</v>
      </c>
      <c r="B47" s="754">
        <f>B17+3</f>
        <v>3</v>
      </c>
      <c r="C47" s="1"/>
      <c r="D47" s="105"/>
      <c r="E47" s="106"/>
      <c r="F47" s="107"/>
      <c r="G47" s="849"/>
      <c r="H47" s="850"/>
      <c r="I47" s="866">
        <f t="shared" si="9"/>
        <v>0</v>
      </c>
      <c r="J47" s="832"/>
      <c r="K47" s="832"/>
      <c r="L47" s="831">
        <f t="shared" si="10"/>
        <v>0</v>
      </c>
    </row>
    <row r="48" spans="1:12" ht="14.25" customHeight="1">
      <c r="A48" s="140" t="s">
        <v>165</v>
      </c>
      <c r="B48" s="144"/>
      <c r="C48" s="142"/>
      <c r="D48" s="105"/>
      <c r="E48" s="106"/>
      <c r="F48" s="107"/>
      <c r="G48" s="849"/>
      <c r="H48" s="850"/>
      <c r="I48" s="866">
        <f t="shared" si="9"/>
        <v>0</v>
      </c>
      <c r="J48" s="832"/>
      <c r="K48" s="832"/>
      <c r="L48" s="831">
        <f t="shared" si="10"/>
        <v>0</v>
      </c>
    </row>
    <row r="49" spans="1:12" ht="14.25" customHeight="1">
      <c r="A49" s="135"/>
      <c r="B49" s="133"/>
      <c r="C49" s="133"/>
      <c r="D49" s="105"/>
      <c r="E49" s="106"/>
      <c r="F49" s="107"/>
      <c r="G49" s="849"/>
      <c r="H49" s="850"/>
      <c r="I49" s="866">
        <f t="shared" si="9"/>
        <v>0</v>
      </c>
      <c r="J49" s="832"/>
      <c r="K49" s="832"/>
      <c r="L49" s="831">
        <f t="shared" si="10"/>
        <v>0</v>
      </c>
    </row>
    <row r="50" spans="1:12" ht="14.25" customHeight="1" thickBot="1">
      <c r="A50" s="143"/>
      <c r="B50" s="133"/>
      <c r="C50" s="133"/>
      <c r="D50" s="117"/>
      <c r="E50" s="118"/>
      <c r="F50" s="119"/>
      <c r="G50" s="852"/>
      <c r="H50" s="853"/>
      <c r="I50" s="866">
        <f t="shared" si="9"/>
        <v>0</v>
      </c>
      <c r="J50" s="833"/>
      <c r="K50" s="833"/>
      <c r="L50" s="831">
        <f t="shared" si="10"/>
        <v>0</v>
      </c>
    </row>
    <row r="51" spans="1:12" ht="14.25" customHeight="1" thickBot="1">
      <c r="A51" s="120"/>
      <c r="B51" s="121" t="s">
        <v>201</v>
      </c>
      <c r="C51" s="122"/>
      <c r="D51" s="131"/>
      <c r="E51" s="157" t="str">
        <f>E21</f>
        <v>XXXXXXXXXXXXXXXXXXX</v>
      </c>
      <c r="F51" s="158"/>
      <c r="G51" s="854">
        <f aca="true" t="shared" si="11" ref="G51:L51">SUM(G42:G50)</f>
        <v>0</v>
      </c>
      <c r="H51" s="855">
        <f t="shared" si="11"/>
        <v>0</v>
      </c>
      <c r="I51" s="867">
        <f t="shared" si="11"/>
        <v>0</v>
      </c>
      <c r="J51" s="834">
        <f t="shared" si="11"/>
        <v>0</v>
      </c>
      <c r="K51" s="835">
        <f t="shared" si="11"/>
        <v>0</v>
      </c>
      <c r="L51" s="836">
        <f t="shared" si="11"/>
        <v>0</v>
      </c>
    </row>
    <row r="52" spans="1:12" ht="15" customHeight="1">
      <c r="A52" s="1"/>
      <c r="B52" s="161" t="s">
        <v>202</v>
      </c>
      <c r="C52" s="1"/>
      <c r="D52" s="1"/>
      <c r="E52" s="1"/>
      <c r="F52" s="1"/>
      <c r="G52" s="1"/>
      <c r="H52" s="1"/>
      <c r="I52" s="1"/>
      <c r="J52" s="1"/>
      <c r="K52" s="1"/>
      <c r="L52" s="1"/>
    </row>
    <row r="53" spans="1:12" ht="15" customHeight="1">
      <c r="A53" s="1"/>
      <c r="B53" s="161" t="s">
        <v>203</v>
      </c>
      <c r="C53" s="1"/>
      <c r="D53" s="1"/>
      <c r="E53" s="1"/>
      <c r="F53" s="1"/>
      <c r="G53" s="1"/>
      <c r="H53" s="1"/>
      <c r="I53" s="1"/>
      <c r="J53" s="1"/>
      <c r="K53" s="1"/>
      <c r="L53" s="1"/>
    </row>
    <row r="54" spans="1:13" ht="12.75" customHeight="1">
      <c r="A54" s="1"/>
      <c r="B54" s="161" t="s">
        <v>204</v>
      </c>
      <c r="C54" s="1"/>
      <c r="D54" s="1"/>
      <c r="E54" s="1"/>
      <c r="F54" s="1"/>
      <c r="G54" s="1"/>
      <c r="H54" s="1"/>
      <c r="I54" s="1"/>
      <c r="J54" s="1"/>
      <c r="K54" s="1"/>
      <c r="L54" s="1"/>
      <c r="M54" s="110"/>
    </row>
    <row r="55" spans="1:13" ht="12.75" customHeight="1">
      <c r="A55" s="989" t="str">
        <f>Cover!$A$69</f>
        <v>DO NOT ALTER THIS APPLICATION IN ANY WAY or APPLICATION IS SUBJECT TO DISQUALIFICATION!</v>
      </c>
      <c r="B55" s="989"/>
      <c r="C55" s="989"/>
      <c r="D55" s="989"/>
      <c r="E55" s="989"/>
      <c r="F55" s="989"/>
      <c r="G55" s="989"/>
      <c r="H55" s="989"/>
      <c r="I55" s="989"/>
      <c r="J55" s="989"/>
      <c r="K55" s="989"/>
      <c r="L55" s="989"/>
      <c r="M55" s="887"/>
    </row>
    <row r="56" spans="1:12" ht="15.75" customHeight="1">
      <c r="A56" s="226"/>
      <c r="B56" s="885" t="str">
        <f>Cover!$B$72</f>
        <v>  Our House Enterprises - Version 2</v>
      </c>
      <c r="J56" s="226"/>
      <c r="K56" s="427" t="str">
        <f>("(")&amp;(Cover!$P$13)&amp;(" ")&amp;(Cover!$P$15)&amp;(")")</f>
        <v>(SELECT )</v>
      </c>
      <c r="L56" s="2">
        <f ca="1">NOW()</f>
        <v>39881.52914131944</v>
      </c>
    </row>
    <row r="58" ht="12.75">
      <c r="H58" s="614"/>
    </row>
    <row r="59" ht="12.75">
      <c r="L59" s="215"/>
    </row>
  </sheetData>
  <sheetProtection password="F189" sheet="1" objects="1" scenarios="1"/>
  <mergeCells count="1">
    <mergeCell ref="A55:L55"/>
  </mergeCells>
  <dataValidations count="3">
    <dataValidation type="whole" allowBlank="1" showInputMessage="1" showErrorMessage="1" error="Whole Numbers Only!&#10;NO DECIMALS!" sqref="J12:K20 J22:K30 J32:K40 J42:K50">
      <formula1>0</formula1>
      <formula2>10000000</formula2>
    </dataValidation>
    <dataValidation type="whole" allowBlank="1" showInputMessage="1" showErrorMessage="1" error="NO D&#10;" sqref="I12">
      <formula1>1</formula1>
      <formula2>2000</formula2>
    </dataValidation>
    <dataValidation type="whole" allowBlank="1" showInputMessage="1" showErrorMessage="1" error="Use Whole Numbers!&#10;NO DECIMALS!" sqref="G12:H20 G22:H30 G32:H40 G42:H50">
      <formula1>1</formula1>
      <formula2>5000</formula2>
    </dataValidation>
  </dataValidations>
  <printOptions/>
  <pageMargins left="0.5" right="0.5" top="0.5" bottom="0.5" header="0.5" footer="0.5"/>
  <pageSetup fitToHeight="1" fitToWidth="1" horizontalDpi="360" verticalDpi="360" orientation="portrait" scale="98" r:id="rId4"/>
  <headerFooter alignWithMargins="0">
    <oddFooter>&amp;CPage 3</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67"/>
  <sheetViews>
    <sheetView showGridLines="0" showZeros="0" zoomScalePageLayoutView="0" workbookViewId="0" topLeftCell="A1">
      <pane ySplit="10" topLeftCell="A11" activePane="bottomLeft" state="frozen"/>
      <selection pane="topLeft" activeCell="A1" sqref="A1"/>
      <selection pane="bottomLeft" activeCell="J14" sqref="J14"/>
    </sheetView>
  </sheetViews>
  <sheetFormatPr defaultColWidth="9.140625" defaultRowHeight="12.75"/>
  <cols>
    <col min="1" max="1" width="0.85546875" style="0" customWidth="1"/>
    <col min="2" max="2" width="8.7109375" style="0" customWidth="1"/>
    <col min="3" max="3" width="0.85546875" style="0" customWidth="1"/>
    <col min="4" max="5" width="10.00390625" style="0" customWidth="1"/>
    <col min="6" max="6" width="10.421875" style="0" customWidth="1"/>
    <col min="7" max="9" width="7.7109375" style="0" customWidth="1"/>
    <col min="10" max="10" width="10.7109375" style="0" customWidth="1"/>
    <col min="11" max="11" width="11.7109375" style="0" customWidth="1"/>
    <col min="12" max="12" width="11.140625" style="0" customWidth="1"/>
  </cols>
  <sheetData>
    <row r="1" ht="18" customHeight="1">
      <c r="A1" s="614"/>
    </row>
    <row r="2" ht="18" customHeight="1"/>
    <row r="3" ht="18" customHeight="1"/>
    <row r="4" ht="18" customHeight="1"/>
    <row r="5" ht="15.75">
      <c r="B5" s="160" t="s">
        <v>175</v>
      </c>
    </row>
    <row r="6" spans="1:8" ht="16.5">
      <c r="A6" s="160"/>
      <c r="B6" s="160" t="s">
        <v>176</v>
      </c>
      <c r="E6" s="160" t="s">
        <v>205</v>
      </c>
      <c r="G6" s="162" t="s">
        <v>177</v>
      </c>
      <c r="H6" s="162"/>
    </row>
    <row r="7" ht="6" customHeight="1" thickBot="1"/>
    <row r="8" spans="1:12" ht="14.25" customHeight="1" thickBot="1">
      <c r="A8" s="78"/>
      <c r="B8" s="79"/>
      <c r="C8" s="79"/>
      <c r="D8" s="757" t="s">
        <v>178</v>
      </c>
      <c r="E8" s="758"/>
      <c r="F8" s="759"/>
      <c r="G8" s="80" t="s">
        <v>179</v>
      </c>
      <c r="H8" s="81"/>
      <c r="I8" s="82"/>
      <c r="J8" s="83" t="s">
        <v>206</v>
      </c>
      <c r="K8" s="84" t="s">
        <v>181</v>
      </c>
      <c r="L8" s="83" t="s">
        <v>182</v>
      </c>
    </row>
    <row r="9" spans="1:12" ht="14.25" customHeight="1">
      <c r="A9" s="760"/>
      <c r="B9" s="756" t="s">
        <v>158</v>
      </c>
      <c r="C9" s="761"/>
      <c r="D9" s="85" t="s">
        <v>183</v>
      </c>
      <c r="E9" s="87"/>
      <c r="F9" s="88"/>
      <c r="G9" s="84" t="s">
        <v>184</v>
      </c>
      <c r="H9" s="83" t="s">
        <v>185</v>
      </c>
      <c r="I9" s="89" t="s">
        <v>186</v>
      </c>
      <c r="J9" s="90" t="s">
        <v>187</v>
      </c>
      <c r="K9" s="91" t="s">
        <v>188</v>
      </c>
      <c r="L9" s="92" t="s">
        <v>187</v>
      </c>
    </row>
    <row r="10" spans="1:12" ht="14.25" customHeight="1" thickBot="1">
      <c r="A10" s="93"/>
      <c r="B10" s="94"/>
      <c r="C10" s="94"/>
      <c r="D10" s="95" t="s">
        <v>189</v>
      </c>
      <c r="E10" s="96"/>
      <c r="F10" s="97"/>
      <c r="G10" s="98" t="s">
        <v>190</v>
      </c>
      <c r="H10" s="75" t="s">
        <v>191</v>
      </c>
      <c r="I10" s="99" t="s">
        <v>192</v>
      </c>
      <c r="J10" s="159" t="s">
        <v>193</v>
      </c>
      <c r="K10" s="98" t="s">
        <v>194</v>
      </c>
      <c r="L10" s="75" t="s">
        <v>195</v>
      </c>
    </row>
    <row r="11" spans="1:12" ht="14.25" customHeight="1">
      <c r="A11" s="100"/>
      <c r="B11" s="79"/>
      <c r="C11" s="1"/>
      <c r="D11" s="101"/>
      <c r="E11" s="102"/>
      <c r="F11" s="103"/>
      <c r="G11" s="843"/>
      <c r="H11" s="844"/>
      <c r="I11" s="848">
        <f aca="true" t="shared" si="0" ref="I11:I19">G11+H11</f>
        <v>0</v>
      </c>
      <c r="J11" s="830"/>
      <c r="K11" s="830"/>
      <c r="L11" s="831">
        <f aca="true" t="shared" si="1" ref="L11:L19">J11-K11</f>
        <v>0</v>
      </c>
    </row>
    <row r="12" spans="1:12" ht="14.25" customHeight="1">
      <c r="A12" s="104"/>
      <c r="B12" s="86"/>
      <c r="C12" s="86"/>
      <c r="D12" s="105"/>
      <c r="E12" s="106"/>
      <c r="F12" s="107"/>
      <c r="G12" s="845"/>
      <c r="H12" s="846"/>
      <c r="I12" s="848">
        <f t="shared" si="0"/>
        <v>0</v>
      </c>
      <c r="J12" s="832"/>
      <c r="K12" s="832"/>
      <c r="L12" s="831">
        <f t="shared" si="1"/>
        <v>0</v>
      </c>
    </row>
    <row r="13" spans="1:12" ht="14.25" customHeight="1">
      <c r="A13" s="108"/>
      <c r="B13" s="152" t="s">
        <v>169</v>
      </c>
      <c r="C13" s="109"/>
      <c r="D13" s="105"/>
      <c r="E13" s="106"/>
      <c r="F13" s="107"/>
      <c r="G13" s="845"/>
      <c r="H13" s="846"/>
      <c r="I13" s="848">
        <f t="shared" si="0"/>
        <v>0</v>
      </c>
      <c r="J13" s="832"/>
      <c r="K13" s="832"/>
      <c r="L13" s="831">
        <f t="shared" si="1"/>
        <v>0</v>
      </c>
    </row>
    <row r="14" spans="1:12" ht="14.25" customHeight="1">
      <c r="A14" s="147"/>
      <c r="B14" s="155" t="s">
        <v>163</v>
      </c>
      <c r="C14" s="112"/>
      <c r="D14" s="105"/>
      <c r="E14" s="106"/>
      <c r="F14" s="107"/>
      <c r="G14" s="849"/>
      <c r="H14" s="850"/>
      <c r="I14" s="851">
        <f t="shared" si="0"/>
        <v>0</v>
      </c>
      <c r="J14" s="832"/>
      <c r="K14" s="832"/>
      <c r="L14" s="831">
        <f t="shared" si="1"/>
        <v>0</v>
      </c>
    </row>
    <row r="15" spans="1:12" ht="14.25" customHeight="1">
      <c r="A15" s="147"/>
      <c r="B15" s="156" t="s">
        <v>196</v>
      </c>
      <c r="C15" s="1"/>
      <c r="D15" s="105"/>
      <c r="E15" s="106"/>
      <c r="F15" s="107"/>
      <c r="G15" s="849"/>
      <c r="H15" s="850"/>
      <c r="I15" s="851">
        <f t="shared" si="0"/>
        <v>0</v>
      </c>
      <c r="J15" s="832"/>
      <c r="K15" s="832"/>
      <c r="L15" s="831">
        <f t="shared" si="1"/>
        <v>0</v>
      </c>
    </row>
    <row r="16" spans="1:12" ht="14.25" customHeight="1">
      <c r="A16" s="150"/>
      <c r="B16" s="753">
        <f>'Page 3'!$B$47+1</f>
        <v>4</v>
      </c>
      <c r="C16" s="797" t="str">
        <f>IF(COUNTBLANK('Page 2'!$C$19)=0,$O$5,"ERROR Missing - Year Page 2")</f>
        <v>ERROR Missing - Year Page 2</v>
      </c>
      <c r="D16" s="105"/>
      <c r="E16" s="106"/>
      <c r="F16" s="107"/>
      <c r="G16" s="849"/>
      <c r="H16" s="850"/>
      <c r="I16" s="851">
        <f t="shared" si="0"/>
        <v>0</v>
      </c>
      <c r="J16" s="832"/>
      <c r="K16" s="832"/>
      <c r="L16" s="831">
        <f t="shared" si="1"/>
        <v>0</v>
      </c>
    </row>
    <row r="17" spans="1:12" ht="14.25" customHeight="1">
      <c r="A17" s="113" t="s">
        <v>165</v>
      </c>
      <c r="B17" s="114"/>
      <c r="C17" s="115"/>
      <c r="D17" s="105"/>
      <c r="E17" s="106"/>
      <c r="F17" s="107"/>
      <c r="G17" s="849"/>
      <c r="H17" s="850"/>
      <c r="I17" s="851">
        <f t="shared" si="0"/>
        <v>0</v>
      </c>
      <c r="J17" s="832"/>
      <c r="K17" s="832"/>
      <c r="L17" s="831">
        <f t="shared" si="1"/>
        <v>0</v>
      </c>
    </row>
    <row r="18" spans="1:12" ht="14.25" customHeight="1">
      <c r="A18" s="104"/>
      <c r="B18" s="116"/>
      <c r="C18" s="116"/>
      <c r="D18" s="105"/>
      <c r="E18" s="106"/>
      <c r="F18" s="107"/>
      <c r="G18" s="849"/>
      <c r="H18" s="850"/>
      <c r="I18" s="851">
        <f t="shared" si="0"/>
        <v>0</v>
      </c>
      <c r="J18" s="832"/>
      <c r="K18" s="832"/>
      <c r="L18" s="831">
        <f t="shared" si="1"/>
        <v>0</v>
      </c>
    </row>
    <row r="19" spans="1:12" ht="14.25" customHeight="1" thickBot="1">
      <c r="A19" s="93"/>
      <c r="B19" s="94"/>
      <c r="C19" s="116"/>
      <c r="D19" s="117"/>
      <c r="E19" s="118"/>
      <c r="F19" s="119"/>
      <c r="G19" s="852"/>
      <c r="H19" s="853"/>
      <c r="I19" s="851">
        <f t="shared" si="0"/>
        <v>0</v>
      </c>
      <c r="J19" s="833"/>
      <c r="K19" s="833"/>
      <c r="L19" s="831">
        <f t="shared" si="1"/>
        <v>0</v>
      </c>
    </row>
    <row r="20" spans="1:12" ht="14.25" customHeight="1" thickBot="1">
      <c r="A20" s="120"/>
      <c r="B20" s="121" t="s">
        <v>207</v>
      </c>
      <c r="C20" s="122"/>
      <c r="D20" s="123"/>
      <c r="E20" s="157" t="s">
        <v>198</v>
      </c>
      <c r="F20" s="158"/>
      <c r="G20" s="854">
        <f aca="true" t="shared" si="2" ref="G20:L20">SUM(G11:G19)</f>
        <v>0</v>
      </c>
      <c r="H20" s="855">
        <f t="shared" si="2"/>
        <v>0</v>
      </c>
      <c r="I20" s="856">
        <f t="shared" si="2"/>
        <v>0</v>
      </c>
      <c r="J20" s="834">
        <f t="shared" si="2"/>
        <v>0</v>
      </c>
      <c r="K20" s="835">
        <f t="shared" si="2"/>
        <v>0</v>
      </c>
      <c r="L20" s="836">
        <f t="shared" si="2"/>
        <v>0</v>
      </c>
    </row>
    <row r="21" spans="1:12" ht="14.25" customHeight="1">
      <c r="A21" s="100"/>
      <c r="B21" s="116"/>
      <c r="C21" s="1"/>
      <c r="D21" s="101"/>
      <c r="E21" s="102"/>
      <c r="F21" s="103"/>
      <c r="G21" s="843"/>
      <c r="H21" s="844"/>
      <c r="I21" s="848">
        <f aca="true" t="shared" si="3" ref="I21:I29">G21+H21</f>
        <v>0</v>
      </c>
      <c r="J21" s="830"/>
      <c r="K21" s="830"/>
      <c r="L21" s="831">
        <f aca="true" t="shared" si="4" ref="L21:L29">J21-K21</f>
        <v>0</v>
      </c>
    </row>
    <row r="22" spans="1:12" ht="14.25" customHeight="1">
      <c r="A22" s="104"/>
      <c r="B22" s="86"/>
      <c r="C22" s="86"/>
      <c r="D22" s="105"/>
      <c r="E22" s="106"/>
      <c r="F22" s="107"/>
      <c r="G22" s="845"/>
      <c r="H22" s="846"/>
      <c r="I22" s="848">
        <f t="shared" si="3"/>
        <v>0</v>
      </c>
      <c r="J22" s="832"/>
      <c r="K22" s="832"/>
      <c r="L22" s="831">
        <f t="shared" si="4"/>
        <v>0</v>
      </c>
    </row>
    <row r="23" spans="1:12" ht="14.25" customHeight="1">
      <c r="A23" s="130"/>
      <c r="B23" s="152" t="s">
        <v>169</v>
      </c>
      <c r="C23" s="109"/>
      <c r="D23" s="105"/>
      <c r="E23" s="106"/>
      <c r="F23" s="107"/>
      <c r="G23" s="845"/>
      <c r="H23" s="846"/>
      <c r="I23" s="848">
        <f t="shared" si="3"/>
        <v>0</v>
      </c>
      <c r="J23" s="832"/>
      <c r="K23" s="832"/>
      <c r="L23" s="831">
        <f t="shared" si="4"/>
        <v>0</v>
      </c>
    </row>
    <row r="24" spans="1:12" ht="14.25" customHeight="1">
      <c r="A24" s="108"/>
      <c r="B24" s="153" t="s">
        <v>163</v>
      </c>
      <c r="C24" s="111"/>
      <c r="D24" s="105"/>
      <c r="E24" s="106"/>
      <c r="F24" s="107"/>
      <c r="G24" s="849"/>
      <c r="H24" s="850"/>
      <c r="I24" s="851">
        <f t="shared" si="3"/>
        <v>0</v>
      </c>
      <c r="J24" s="832"/>
      <c r="K24" s="832"/>
      <c r="L24" s="831">
        <f t="shared" si="4"/>
        <v>0</v>
      </c>
    </row>
    <row r="25" spans="1:12" ht="14.25" customHeight="1">
      <c r="A25" s="91"/>
      <c r="B25" s="154" t="s">
        <v>196</v>
      </c>
      <c r="C25" s="1"/>
      <c r="D25" s="105"/>
      <c r="E25" s="106"/>
      <c r="F25" s="107"/>
      <c r="G25" s="849"/>
      <c r="H25" s="850"/>
      <c r="I25" s="851">
        <f t="shared" si="3"/>
        <v>0</v>
      </c>
      <c r="J25" s="832"/>
      <c r="K25" s="832"/>
      <c r="L25" s="831">
        <f t="shared" si="4"/>
        <v>0</v>
      </c>
    </row>
    <row r="26" spans="1:12" ht="14.25" customHeight="1">
      <c r="A26" s="150">
        <f>A16+1</f>
        <v>1</v>
      </c>
      <c r="B26" s="754">
        <f>B16+1</f>
        <v>5</v>
      </c>
      <c r="C26" s="1"/>
      <c r="D26" s="105"/>
      <c r="E26" s="106"/>
      <c r="F26" s="107"/>
      <c r="G26" s="849"/>
      <c r="H26" s="850"/>
      <c r="I26" s="851">
        <f t="shared" si="3"/>
        <v>0</v>
      </c>
      <c r="J26" s="832"/>
      <c r="K26" s="832"/>
      <c r="L26" s="831">
        <f t="shared" si="4"/>
        <v>0</v>
      </c>
    </row>
    <row r="27" spans="1:12" ht="14.25" customHeight="1">
      <c r="A27" s="113" t="s">
        <v>165</v>
      </c>
      <c r="B27" s="114"/>
      <c r="C27" s="115"/>
      <c r="D27" s="105"/>
      <c r="E27" s="106"/>
      <c r="F27" s="107"/>
      <c r="G27" s="849"/>
      <c r="H27" s="850"/>
      <c r="I27" s="851">
        <f t="shared" si="3"/>
        <v>0</v>
      </c>
      <c r="J27" s="832"/>
      <c r="K27" s="832"/>
      <c r="L27" s="831">
        <f t="shared" si="4"/>
        <v>0</v>
      </c>
    </row>
    <row r="28" spans="1:12" ht="14.25" customHeight="1">
      <c r="A28" s="104"/>
      <c r="B28" s="116"/>
      <c r="C28" s="116"/>
      <c r="D28" s="105"/>
      <c r="E28" s="106"/>
      <c r="F28" s="107"/>
      <c r="G28" s="849"/>
      <c r="H28" s="850"/>
      <c r="I28" s="851">
        <f t="shared" si="3"/>
        <v>0</v>
      </c>
      <c r="J28" s="832"/>
      <c r="K28" s="832"/>
      <c r="L28" s="831">
        <f t="shared" si="4"/>
        <v>0</v>
      </c>
    </row>
    <row r="29" spans="1:12" ht="14.25" customHeight="1" thickBot="1">
      <c r="A29" s="93"/>
      <c r="B29" s="116"/>
      <c r="C29" s="116"/>
      <c r="D29" s="117"/>
      <c r="E29" s="118"/>
      <c r="F29" s="119"/>
      <c r="G29" s="852"/>
      <c r="H29" s="853"/>
      <c r="I29" s="851">
        <f t="shared" si="3"/>
        <v>0</v>
      </c>
      <c r="J29" s="833"/>
      <c r="K29" s="833"/>
      <c r="L29" s="831">
        <f t="shared" si="4"/>
        <v>0</v>
      </c>
    </row>
    <row r="30" spans="1:12" ht="14.25" customHeight="1" thickBot="1">
      <c r="A30" s="120"/>
      <c r="B30" s="121" t="s">
        <v>208</v>
      </c>
      <c r="C30" s="122"/>
      <c r="D30" s="131"/>
      <c r="E30" s="157" t="str">
        <f>E20</f>
        <v>XXXXXXXXXXXXXXXXXXX</v>
      </c>
      <c r="F30" s="158"/>
      <c r="G30" s="854">
        <f aca="true" t="shared" si="5" ref="G30:L30">SUM(G21:G29)</f>
        <v>0</v>
      </c>
      <c r="H30" s="855">
        <f t="shared" si="5"/>
        <v>0</v>
      </c>
      <c r="I30" s="856">
        <f t="shared" si="5"/>
        <v>0</v>
      </c>
      <c r="J30" s="834">
        <f t="shared" si="5"/>
        <v>0</v>
      </c>
      <c r="K30" s="835">
        <f t="shared" si="5"/>
        <v>0</v>
      </c>
      <c r="L30" s="836">
        <f t="shared" si="5"/>
        <v>0</v>
      </c>
    </row>
    <row r="31" spans="1:12" ht="14.25" customHeight="1">
      <c r="A31" s="132"/>
      <c r="B31" s="133"/>
      <c r="C31" s="134"/>
      <c r="D31" s="101"/>
      <c r="E31" s="102"/>
      <c r="F31" s="103"/>
      <c r="G31" s="843"/>
      <c r="H31" s="844"/>
      <c r="I31" s="848">
        <f aca="true" t="shared" si="6" ref="I31:I39">G31+H31</f>
        <v>0</v>
      </c>
      <c r="J31" s="830"/>
      <c r="K31" s="830"/>
      <c r="L31" s="831">
        <f aca="true" t="shared" si="7" ref="L31:L39">J31-K31</f>
        <v>0</v>
      </c>
    </row>
    <row r="32" spans="1:12" ht="14.25" customHeight="1">
      <c r="A32" s="135"/>
      <c r="B32" s="136"/>
      <c r="C32" s="136"/>
      <c r="D32" s="105"/>
      <c r="E32" s="106"/>
      <c r="F32" s="107"/>
      <c r="G32" s="845"/>
      <c r="H32" s="846"/>
      <c r="I32" s="848">
        <f t="shared" si="6"/>
        <v>0</v>
      </c>
      <c r="J32" s="832"/>
      <c r="K32" s="832"/>
      <c r="L32" s="831">
        <f t="shared" si="7"/>
        <v>0</v>
      </c>
    </row>
    <row r="33" spans="1:12" ht="14.25" customHeight="1">
      <c r="A33" s="137"/>
      <c r="B33" s="152" t="s">
        <v>169</v>
      </c>
      <c r="C33" s="138"/>
      <c r="D33" s="105"/>
      <c r="E33" s="106"/>
      <c r="F33" s="107"/>
      <c r="G33" s="845"/>
      <c r="H33" s="846"/>
      <c r="I33" s="848">
        <f t="shared" si="6"/>
        <v>0</v>
      </c>
      <c r="J33" s="832"/>
      <c r="K33" s="832"/>
      <c r="L33" s="831">
        <f t="shared" si="7"/>
        <v>0</v>
      </c>
    </row>
    <row r="34" spans="1:12" ht="14.25" customHeight="1">
      <c r="A34" s="108"/>
      <c r="B34" s="153" t="s">
        <v>163</v>
      </c>
      <c r="C34" s="111"/>
      <c r="D34" s="105"/>
      <c r="E34" s="106"/>
      <c r="F34" s="107"/>
      <c r="G34" s="849"/>
      <c r="H34" s="850"/>
      <c r="I34" s="851">
        <f t="shared" si="6"/>
        <v>0</v>
      </c>
      <c r="J34" s="832"/>
      <c r="K34" s="832"/>
      <c r="L34" s="831">
        <f t="shared" si="7"/>
        <v>0</v>
      </c>
    </row>
    <row r="35" spans="1:12" ht="14.25" customHeight="1">
      <c r="A35" s="139"/>
      <c r="B35" s="154" t="s">
        <v>196</v>
      </c>
      <c r="C35" s="1"/>
      <c r="D35" s="105"/>
      <c r="E35" s="106"/>
      <c r="F35" s="107"/>
      <c r="G35" s="849"/>
      <c r="H35" s="850"/>
      <c r="I35" s="851">
        <f t="shared" si="6"/>
        <v>0</v>
      </c>
      <c r="J35" s="832"/>
      <c r="K35" s="832"/>
      <c r="L35" s="831">
        <f t="shared" si="7"/>
        <v>0</v>
      </c>
    </row>
    <row r="36" spans="1:12" ht="14.25" customHeight="1">
      <c r="A36" s="150">
        <f>A26+1</f>
        <v>2</v>
      </c>
      <c r="B36" s="754">
        <f>B16+2</f>
        <v>6</v>
      </c>
      <c r="C36" s="1"/>
      <c r="D36" s="105"/>
      <c r="E36" s="106"/>
      <c r="F36" s="107"/>
      <c r="G36" s="849"/>
      <c r="H36" s="850"/>
      <c r="I36" s="851">
        <f t="shared" si="6"/>
        <v>0</v>
      </c>
      <c r="J36" s="832"/>
      <c r="K36" s="832"/>
      <c r="L36" s="831">
        <f t="shared" si="7"/>
        <v>0</v>
      </c>
    </row>
    <row r="37" spans="1:12" ht="14.25" customHeight="1">
      <c r="A37" s="140" t="s">
        <v>165</v>
      </c>
      <c r="B37" s="141"/>
      <c r="C37" s="142"/>
      <c r="D37" s="105"/>
      <c r="E37" s="106"/>
      <c r="F37" s="107"/>
      <c r="G37" s="849"/>
      <c r="H37" s="850"/>
      <c r="I37" s="851">
        <f t="shared" si="6"/>
        <v>0</v>
      </c>
      <c r="J37" s="832"/>
      <c r="K37" s="832"/>
      <c r="L37" s="831">
        <f t="shared" si="7"/>
        <v>0</v>
      </c>
    </row>
    <row r="38" spans="1:12" ht="14.25" customHeight="1">
      <c r="A38" s="135"/>
      <c r="B38" s="133"/>
      <c r="C38" s="133"/>
      <c r="D38" s="105"/>
      <c r="E38" s="106"/>
      <c r="F38" s="107"/>
      <c r="G38" s="849"/>
      <c r="H38" s="850"/>
      <c r="I38" s="851">
        <f t="shared" si="6"/>
        <v>0</v>
      </c>
      <c r="J38" s="832"/>
      <c r="K38" s="832"/>
      <c r="L38" s="831">
        <f t="shared" si="7"/>
        <v>0</v>
      </c>
    </row>
    <row r="39" spans="1:12" ht="14.25" customHeight="1" thickBot="1">
      <c r="A39" s="143"/>
      <c r="B39" s="133"/>
      <c r="C39" s="133"/>
      <c r="D39" s="117"/>
      <c r="E39" s="118"/>
      <c r="F39" s="119"/>
      <c r="G39" s="852"/>
      <c r="H39" s="853"/>
      <c r="I39" s="851">
        <f t="shared" si="6"/>
        <v>0</v>
      </c>
      <c r="J39" s="833"/>
      <c r="K39" s="833"/>
      <c r="L39" s="831">
        <f t="shared" si="7"/>
        <v>0</v>
      </c>
    </row>
    <row r="40" spans="1:12" ht="14.25" customHeight="1" thickBot="1">
      <c r="A40" s="120"/>
      <c r="B40" s="121" t="s">
        <v>209</v>
      </c>
      <c r="C40" s="122"/>
      <c r="D40" s="131"/>
      <c r="E40" s="157" t="str">
        <f>+E20</f>
        <v>XXXXXXXXXXXXXXXXXXX</v>
      </c>
      <c r="F40" s="158"/>
      <c r="G40" s="854">
        <f aca="true" t="shared" si="8" ref="G40:L40">SUM(G31:G39)</f>
        <v>0</v>
      </c>
      <c r="H40" s="855">
        <f t="shared" si="8"/>
        <v>0</v>
      </c>
      <c r="I40" s="856">
        <f t="shared" si="8"/>
        <v>0</v>
      </c>
      <c r="J40" s="834">
        <f t="shared" si="8"/>
        <v>0</v>
      </c>
      <c r="K40" s="835">
        <f t="shared" si="8"/>
        <v>0</v>
      </c>
      <c r="L40" s="836">
        <f t="shared" si="8"/>
        <v>0</v>
      </c>
    </row>
    <row r="41" spans="1:12" ht="14.25" customHeight="1">
      <c r="A41" s="132"/>
      <c r="B41" s="133"/>
      <c r="C41" s="134"/>
      <c r="D41" s="101"/>
      <c r="E41" s="102"/>
      <c r="F41" s="103"/>
      <c r="G41" s="843"/>
      <c r="H41" s="844"/>
      <c r="I41" s="848">
        <f aca="true" t="shared" si="9" ref="I41:I49">G41+H41</f>
        <v>0</v>
      </c>
      <c r="J41" s="830"/>
      <c r="K41" s="830"/>
      <c r="L41" s="831">
        <f aca="true" t="shared" si="10" ref="L41:L49">J41-K41</f>
        <v>0</v>
      </c>
    </row>
    <row r="42" spans="1:12" ht="14.25" customHeight="1">
      <c r="A42" s="135"/>
      <c r="B42" s="136"/>
      <c r="C42" s="136"/>
      <c r="D42" s="105"/>
      <c r="E42" s="106"/>
      <c r="F42" s="107"/>
      <c r="G42" s="845"/>
      <c r="H42" s="846"/>
      <c r="I42" s="848">
        <f t="shared" si="9"/>
        <v>0</v>
      </c>
      <c r="J42" s="832"/>
      <c r="K42" s="832"/>
      <c r="L42" s="831">
        <f t="shared" si="10"/>
        <v>0</v>
      </c>
    </row>
    <row r="43" spans="1:12" ht="14.25" customHeight="1">
      <c r="A43" s="137"/>
      <c r="B43" s="152" t="s">
        <v>169</v>
      </c>
      <c r="C43" s="138"/>
      <c r="D43" s="105"/>
      <c r="E43" s="106"/>
      <c r="F43" s="107"/>
      <c r="G43" s="845"/>
      <c r="H43" s="846"/>
      <c r="I43" s="848">
        <f t="shared" si="9"/>
        <v>0</v>
      </c>
      <c r="J43" s="832"/>
      <c r="K43" s="832"/>
      <c r="L43" s="831">
        <f t="shared" si="10"/>
        <v>0</v>
      </c>
    </row>
    <row r="44" spans="1:12" ht="14.25" customHeight="1">
      <c r="A44" s="151"/>
      <c r="B44" s="153" t="s">
        <v>163</v>
      </c>
      <c r="C44" s="111"/>
      <c r="D44" s="105"/>
      <c r="E44" s="106"/>
      <c r="F44" s="107"/>
      <c r="G44" s="849"/>
      <c r="H44" s="850"/>
      <c r="I44" s="851">
        <f t="shared" si="9"/>
        <v>0</v>
      </c>
      <c r="J44" s="832"/>
      <c r="K44" s="832"/>
      <c r="L44" s="831">
        <f t="shared" si="10"/>
        <v>0</v>
      </c>
    </row>
    <row r="45" spans="1:12" ht="14.25" customHeight="1">
      <c r="A45" s="139" t="s">
        <v>196</v>
      </c>
      <c r="B45" s="154" t="s">
        <v>196</v>
      </c>
      <c r="C45" s="1"/>
      <c r="D45" s="105"/>
      <c r="E45" s="106"/>
      <c r="F45" s="107"/>
      <c r="G45" s="849"/>
      <c r="H45" s="850"/>
      <c r="I45" s="851">
        <f t="shared" si="9"/>
        <v>0</v>
      </c>
      <c r="J45" s="832"/>
      <c r="K45" s="832"/>
      <c r="L45" s="831">
        <f t="shared" si="10"/>
        <v>0</v>
      </c>
    </row>
    <row r="46" spans="1:12" ht="14.25" customHeight="1">
      <c r="A46" s="150">
        <f>B16+1</f>
        <v>5</v>
      </c>
      <c r="B46" s="754">
        <f>B16+3</f>
        <v>7</v>
      </c>
      <c r="C46" s="1"/>
      <c r="D46" s="105"/>
      <c r="E46" s="106"/>
      <c r="F46" s="107"/>
      <c r="G46" s="849"/>
      <c r="H46" s="850"/>
      <c r="I46" s="851">
        <f t="shared" si="9"/>
        <v>0</v>
      </c>
      <c r="J46" s="832"/>
      <c r="K46" s="832"/>
      <c r="L46" s="831">
        <f t="shared" si="10"/>
        <v>0</v>
      </c>
    </row>
    <row r="47" spans="1:12" ht="14.25" customHeight="1">
      <c r="A47" s="140" t="s">
        <v>165</v>
      </c>
      <c r="B47" s="144"/>
      <c r="C47" s="142"/>
      <c r="D47" s="105"/>
      <c r="E47" s="106"/>
      <c r="F47" s="107"/>
      <c r="G47" s="849"/>
      <c r="H47" s="850"/>
      <c r="I47" s="851">
        <f t="shared" si="9"/>
        <v>0</v>
      </c>
      <c r="J47" s="832"/>
      <c r="K47" s="832"/>
      <c r="L47" s="831">
        <f t="shared" si="10"/>
        <v>0</v>
      </c>
    </row>
    <row r="48" spans="1:12" ht="14.25" customHeight="1">
      <c r="A48" s="135"/>
      <c r="B48" s="133"/>
      <c r="C48" s="133"/>
      <c r="D48" s="105"/>
      <c r="E48" s="106"/>
      <c r="F48" s="107"/>
      <c r="G48" s="849"/>
      <c r="H48" s="850"/>
      <c r="I48" s="851">
        <f t="shared" si="9"/>
        <v>0</v>
      </c>
      <c r="J48" s="832"/>
      <c r="K48" s="832"/>
      <c r="L48" s="831">
        <f t="shared" si="10"/>
        <v>0</v>
      </c>
    </row>
    <row r="49" spans="1:12" ht="14.25" customHeight="1" thickBot="1">
      <c r="A49" s="143"/>
      <c r="B49" s="133"/>
      <c r="C49" s="133"/>
      <c r="D49" s="117"/>
      <c r="E49" s="118"/>
      <c r="F49" s="119"/>
      <c r="G49" s="852"/>
      <c r="H49" s="853"/>
      <c r="I49" s="851">
        <f t="shared" si="9"/>
        <v>0</v>
      </c>
      <c r="J49" s="833"/>
      <c r="K49" s="833"/>
      <c r="L49" s="831">
        <f t="shared" si="10"/>
        <v>0</v>
      </c>
    </row>
    <row r="50" spans="1:12" ht="14.25" customHeight="1" thickBot="1">
      <c r="A50" s="120"/>
      <c r="B50" s="121" t="s">
        <v>210</v>
      </c>
      <c r="C50" s="122"/>
      <c r="D50" s="131"/>
      <c r="E50" s="157" t="str">
        <f>E20</f>
        <v>XXXXXXXXXXXXXXXXXXX</v>
      </c>
      <c r="F50" s="158"/>
      <c r="G50" s="854">
        <f aca="true" t="shared" si="11" ref="G50:L50">SUM(G41:G49)</f>
        <v>0</v>
      </c>
      <c r="H50" s="855">
        <f t="shared" si="11"/>
        <v>0</v>
      </c>
      <c r="I50" s="856">
        <f t="shared" si="11"/>
        <v>0</v>
      </c>
      <c r="J50" s="834">
        <f t="shared" si="11"/>
        <v>0</v>
      </c>
      <c r="K50" s="835">
        <f t="shared" si="11"/>
        <v>0</v>
      </c>
      <c r="L50" s="836">
        <f t="shared" si="11"/>
        <v>0</v>
      </c>
    </row>
    <row r="51" spans="1:12" ht="6.75" customHeight="1" thickBot="1">
      <c r="A51" s="164"/>
      <c r="B51" s="165"/>
      <c r="C51" s="166"/>
      <c r="D51" s="167"/>
      <c r="E51" s="168"/>
      <c r="F51" s="169"/>
      <c r="G51" s="837"/>
      <c r="H51" s="838"/>
      <c r="I51" s="837"/>
      <c r="J51" s="839"/>
      <c r="K51" s="840"/>
      <c r="L51" s="841"/>
    </row>
    <row r="52" spans="1:12" ht="22.5" customHeight="1" thickBot="1" thickTop="1">
      <c r="A52" s="172"/>
      <c r="B52" s="170" t="s">
        <v>211</v>
      </c>
      <c r="C52" s="171"/>
      <c r="D52" s="171"/>
      <c r="E52" s="171"/>
      <c r="F52" s="171"/>
      <c r="G52" s="847">
        <f aca="true" t="shared" si="12" ref="G52:L52">SUM(G60:G67)</f>
        <v>0</v>
      </c>
      <c r="H52" s="847">
        <f t="shared" si="12"/>
        <v>0</v>
      </c>
      <c r="I52" s="847">
        <f t="shared" si="12"/>
        <v>0</v>
      </c>
      <c r="J52" s="842">
        <f t="shared" si="12"/>
        <v>0</v>
      </c>
      <c r="K52" s="842">
        <f t="shared" si="12"/>
        <v>0</v>
      </c>
      <c r="L52" s="842">
        <f t="shared" si="12"/>
        <v>0</v>
      </c>
    </row>
    <row r="53" spans="1:12" ht="15" customHeight="1" thickTop="1">
      <c r="A53" s="1"/>
      <c r="B53" s="161" t="s">
        <v>202</v>
      </c>
      <c r="C53" s="1"/>
      <c r="D53" s="1"/>
      <c r="E53" s="1"/>
      <c r="F53" s="1"/>
      <c r="G53" s="1"/>
      <c r="H53" s="1"/>
      <c r="I53" s="1"/>
      <c r="J53" s="1"/>
      <c r="K53" s="1"/>
      <c r="L53" s="1"/>
    </row>
    <row r="54" spans="1:12" ht="15" customHeight="1">
      <c r="A54" s="1"/>
      <c r="B54" s="161" t="s">
        <v>203</v>
      </c>
      <c r="C54" s="1"/>
      <c r="D54" s="1"/>
      <c r="E54" s="1"/>
      <c r="F54" s="1"/>
      <c r="G54" s="1"/>
      <c r="H54" s="1"/>
      <c r="I54" s="1"/>
      <c r="J54" s="1"/>
      <c r="K54" s="1"/>
      <c r="L54" s="1"/>
    </row>
    <row r="55" spans="1:12" ht="12.75" customHeight="1">
      <c r="A55" s="1"/>
      <c r="B55" s="161" t="s">
        <v>623</v>
      </c>
      <c r="C55" s="1"/>
      <c r="D55" s="1"/>
      <c r="E55" s="1"/>
      <c r="F55" s="1"/>
      <c r="G55" s="1"/>
      <c r="H55" s="1"/>
      <c r="I55" s="1"/>
      <c r="J55" s="1"/>
      <c r="K55" s="1"/>
      <c r="L55" s="1"/>
    </row>
    <row r="56" spans="1:13" ht="12.75" customHeight="1">
      <c r="A56" s="1"/>
      <c r="B56" s="989" t="str">
        <f>Cover!$A$69</f>
        <v>DO NOT ALTER THIS APPLICATION IN ANY WAY or APPLICATION IS SUBJECT TO DISQUALIFICATION!</v>
      </c>
      <c r="C56" s="989"/>
      <c r="D56" s="989"/>
      <c r="E56" s="989"/>
      <c r="F56" s="989"/>
      <c r="G56" s="989"/>
      <c r="H56" s="989"/>
      <c r="I56" s="989"/>
      <c r="J56" s="989"/>
      <c r="K56" s="989"/>
      <c r="L56" s="989"/>
      <c r="M56" s="886"/>
    </row>
    <row r="57" spans="1:12" ht="15.75" customHeight="1">
      <c r="A57" s="226"/>
      <c r="B57" s="885" t="str">
        <f>Cover!$B$72</f>
        <v>  Our House Enterprises - Version 2</v>
      </c>
      <c r="J57" s="226"/>
      <c r="K57" s="427" t="str">
        <f>("(")&amp;(Cover!$P$13)&amp;(" ")&amp;(Cover!$P$15)&amp;(")")</f>
        <v>(SELECT )</v>
      </c>
      <c r="L57" s="2">
        <f ca="1">NOW()</f>
        <v>39881.52914131944</v>
      </c>
    </row>
    <row r="59" ht="12.75">
      <c r="L59" s="215"/>
    </row>
    <row r="60" spans="6:12" ht="13.5" hidden="1" thickBot="1">
      <c r="F60" t="s">
        <v>212</v>
      </c>
      <c r="G60" s="124">
        <f>'Page 3'!G21</f>
        <v>0</v>
      </c>
      <c r="H60" s="125">
        <f>'Page 3'!H21</f>
        <v>0</v>
      </c>
      <c r="I60" s="126">
        <f>'Page 3'!I21</f>
        <v>0</v>
      </c>
      <c r="J60" s="127">
        <f>'Page 3'!J21</f>
        <v>0</v>
      </c>
      <c r="K60" s="128">
        <f>'Page 3'!K21</f>
        <v>0</v>
      </c>
      <c r="L60" s="129">
        <f>'Page 3'!L21</f>
        <v>0</v>
      </c>
    </row>
    <row r="61" spans="6:12" ht="13.5" hidden="1" thickBot="1">
      <c r="F61" t="s">
        <v>213</v>
      </c>
      <c r="G61" s="124">
        <f>'Page 3'!G31</f>
        <v>0</v>
      </c>
      <c r="H61" s="125">
        <f>'Page 3'!H31</f>
        <v>0</v>
      </c>
      <c r="I61" s="126">
        <f>'Page 3'!I31</f>
        <v>0</v>
      </c>
      <c r="J61" s="127">
        <f>'Page 3'!J31</f>
        <v>0</v>
      </c>
      <c r="K61" s="128">
        <f>'Page 3'!K31</f>
        <v>0</v>
      </c>
      <c r="L61" s="129">
        <f>'Page 3'!L31</f>
        <v>0</v>
      </c>
    </row>
    <row r="62" spans="6:12" ht="13.5" hidden="1" thickBot="1">
      <c r="F62" t="s">
        <v>214</v>
      </c>
      <c r="G62" s="124">
        <f>'Page 3'!G41</f>
        <v>0</v>
      </c>
      <c r="H62" s="125">
        <f>'Page 3'!H41</f>
        <v>0</v>
      </c>
      <c r="I62" s="126">
        <f>'Page 3'!I41</f>
        <v>0</v>
      </c>
      <c r="J62" s="127">
        <f>'Page 3'!J41</f>
        <v>0</v>
      </c>
      <c r="K62" s="128">
        <f>'Page 3'!K41</f>
        <v>0</v>
      </c>
      <c r="L62" s="129">
        <f>'Page 3'!L41</f>
        <v>0</v>
      </c>
    </row>
    <row r="63" spans="6:12" ht="13.5" hidden="1" thickBot="1">
      <c r="F63" t="s">
        <v>215</v>
      </c>
      <c r="G63" s="124">
        <f>'Page 3'!G51</f>
        <v>0</v>
      </c>
      <c r="H63" s="125">
        <f>'Page 3'!H51</f>
        <v>0</v>
      </c>
      <c r="I63" s="126">
        <f>'Page 3'!I51</f>
        <v>0</v>
      </c>
      <c r="J63" s="127">
        <f>'Page 3'!J51</f>
        <v>0</v>
      </c>
      <c r="K63" s="128">
        <f>'Page 3'!K51</f>
        <v>0</v>
      </c>
      <c r="L63" s="129">
        <f>'Page 3'!L51</f>
        <v>0</v>
      </c>
    </row>
    <row r="64" spans="6:12" ht="13.5" hidden="1" thickBot="1">
      <c r="F64" t="s">
        <v>216</v>
      </c>
      <c r="G64" s="124">
        <f aca="true" t="shared" si="13" ref="G64:L64">G20</f>
        <v>0</v>
      </c>
      <c r="H64" s="125">
        <f t="shared" si="13"/>
        <v>0</v>
      </c>
      <c r="I64" s="126">
        <f t="shared" si="13"/>
        <v>0</v>
      </c>
      <c r="J64" s="127">
        <f t="shared" si="13"/>
        <v>0</v>
      </c>
      <c r="K64" s="128">
        <f t="shared" si="13"/>
        <v>0</v>
      </c>
      <c r="L64" s="129">
        <f t="shared" si="13"/>
        <v>0</v>
      </c>
    </row>
    <row r="65" spans="6:12" ht="13.5" hidden="1" thickBot="1">
      <c r="F65" t="s">
        <v>217</v>
      </c>
      <c r="G65" s="124">
        <f aca="true" t="shared" si="14" ref="G65:L65">G30</f>
        <v>0</v>
      </c>
      <c r="H65" s="125">
        <f t="shared" si="14"/>
        <v>0</v>
      </c>
      <c r="I65" s="126">
        <f t="shared" si="14"/>
        <v>0</v>
      </c>
      <c r="J65" s="127">
        <f t="shared" si="14"/>
        <v>0</v>
      </c>
      <c r="K65" s="128">
        <f t="shared" si="14"/>
        <v>0</v>
      </c>
      <c r="L65" s="129">
        <f t="shared" si="14"/>
        <v>0</v>
      </c>
    </row>
    <row r="66" spans="6:12" ht="13.5" hidden="1" thickBot="1">
      <c r="F66" t="s">
        <v>218</v>
      </c>
      <c r="G66" s="124">
        <f aca="true" t="shared" si="15" ref="G66:L66">G40</f>
        <v>0</v>
      </c>
      <c r="H66" s="125">
        <f t="shared" si="15"/>
        <v>0</v>
      </c>
      <c r="I66" s="126">
        <f t="shared" si="15"/>
        <v>0</v>
      </c>
      <c r="J66" s="127">
        <f t="shared" si="15"/>
        <v>0</v>
      </c>
      <c r="K66" s="128">
        <f t="shared" si="15"/>
        <v>0</v>
      </c>
      <c r="L66" s="129">
        <f t="shared" si="15"/>
        <v>0</v>
      </c>
    </row>
    <row r="67" spans="6:12" ht="13.5" hidden="1" thickBot="1">
      <c r="F67" t="s">
        <v>219</v>
      </c>
      <c r="G67" s="124">
        <f aca="true" t="shared" si="16" ref="G67:L67">G50</f>
        <v>0</v>
      </c>
      <c r="H67" s="125">
        <f t="shared" si="16"/>
        <v>0</v>
      </c>
      <c r="I67" s="126">
        <f t="shared" si="16"/>
        <v>0</v>
      </c>
      <c r="J67" s="127">
        <f t="shared" si="16"/>
        <v>0</v>
      </c>
      <c r="K67" s="128">
        <f t="shared" si="16"/>
        <v>0</v>
      </c>
      <c r="L67" s="129">
        <f t="shared" si="16"/>
        <v>0</v>
      </c>
    </row>
    <row r="68" ht="12.75" hidden="1"/>
  </sheetData>
  <sheetProtection password="F189" sheet="1" objects="1" scenarios="1"/>
  <mergeCells count="1">
    <mergeCell ref="B56:L56"/>
  </mergeCells>
  <dataValidations count="2">
    <dataValidation type="whole" allowBlank="1" showInputMessage="1" showErrorMessage="1" error="Whole Numbers Only!&#10;NO DECIMALS!" sqref="J11:K19 J21:K29 J31:K39 J41:K49">
      <formula1>0</formula1>
      <formula2>10000000</formula2>
    </dataValidation>
    <dataValidation type="whole" allowBlank="1" showInputMessage="1" showErrorMessage="1" error="Use Whole Numbers!&#10;NO DECIMALS!" sqref="G11:H19 G21:H29 G31:H39 G41:H49">
      <formula1>1</formula1>
      <formula2>5000</formula2>
    </dataValidation>
  </dataValidations>
  <printOptions/>
  <pageMargins left="0.5" right="0.5" top="0.5" bottom="0.5" header="0.5" footer="0.5"/>
  <pageSetup fitToHeight="1" fitToWidth="1" horizontalDpi="360" verticalDpi="360" orientation="portrait" scale="98"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5:L60"/>
  <sheetViews>
    <sheetView showGridLines="0" zoomScalePageLayoutView="0" workbookViewId="0" topLeftCell="A1">
      <selection activeCell="A1" sqref="A1"/>
    </sheetView>
  </sheetViews>
  <sheetFormatPr defaultColWidth="9.140625" defaultRowHeight="12.75"/>
  <cols>
    <col min="1" max="1" width="2.421875" style="0" customWidth="1"/>
    <col min="2" max="9" width="8.00390625" style="0" customWidth="1"/>
    <col min="10" max="10" width="16.7109375" style="0" customWidth="1"/>
    <col min="11" max="11" width="12.7109375" style="0" customWidth="1"/>
    <col min="12" max="12" width="9.140625" style="226" customWidth="1"/>
  </cols>
  <sheetData>
    <row r="5" spans="1:11" ht="18">
      <c r="A5" s="179" t="s">
        <v>220</v>
      </c>
      <c r="J5" s="181" t="s">
        <v>157</v>
      </c>
      <c r="K5" s="175"/>
    </row>
    <row r="6" ht="26.25" customHeight="1">
      <c r="B6" s="189" t="s">
        <v>221</v>
      </c>
    </row>
    <row r="7" spans="1:2" ht="12.75" customHeight="1">
      <c r="A7" s="176"/>
      <c r="B7" s="186" t="s">
        <v>222</v>
      </c>
    </row>
    <row r="8" spans="1:11" ht="12.75" customHeight="1">
      <c r="A8" s="185" t="s">
        <v>223</v>
      </c>
      <c r="B8" s="177"/>
      <c r="C8" s="177"/>
      <c r="D8" s="177"/>
      <c r="E8" s="180"/>
      <c r="F8" s="177"/>
      <c r="G8" s="177"/>
      <c r="H8" s="177"/>
      <c r="I8" s="177"/>
      <c r="J8" s="183" t="s">
        <v>224</v>
      </c>
      <c r="K8" s="184" t="s">
        <v>225</v>
      </c>
    </row>
    <row r="9" spans="1:11" ht="12.75" customHeight="1">
      <c r="A9" s="190"/>
      <c r="B9" s="191"/>
      <c r="C9" s="178"/>
      <c r="D9" s="178"/>
      <c r="E9" s="178"/>
      <c r="F9" s="178"/>
      <c r="G9" s="178"/>
      <c r="H9" s="178"/>
      <c r="I9" s="178"/>
      <c r="J9" s="192"/>
      <c r="K9" s="193"/>
    </row>
    <row r="10" spans="1:11" ht="12.75" customHeight="1">
      <c r="A10" s="190"/>
      <c r="B10" s="191"/>
      <c r="C10" s="178"/>
      <c r="D10" s="178"/>
      <c r="E10" s="178"/>
      <c r="F10" s="178"/>
      <c r="G10" s="178"/>
      <c r="H10" s="178"/>
      <c r="I10" s="178"/>
      <c r="J10" s="192"/>
      <c r="K10" s="193"/>
    </row>
    <row r="11" spans="1:11" ht="12.75" customHeight="1">
      <c r="A11" s="190"/>
      <c r="B11" s="191"/>
      <c r="C11" s="178"/>
      <c r="D11" s="178"/>
      <c r="E11" s="178"/>
      <c r="F11" s="178"/>
      <c r="G11" s="178"/>
      <c r="H11" s="178"/>
      <c r="I11" s="178"/>
      <c r="J11" s="192"/>
      <c r="K11" s="193"/>
    </row>
    <row r="12" spans="1:11" ht="12.75" customHeight="1">
      <c r="A12" s="190"/>
      <c r="B12" s="191"/>
      <c r="C12" s="178"/>
      <c r="D12" s="178"/>
      <c r="E12" s="178"/>
      <c r="F12" s="178"/>
      <c r="G12" s="178"/>
      <c r="H12" s="178"/>
      <c r="I12" s="178"/>
      <c r="J12" s="192"/>
      <c r="K12" s="193"/>
    </row>
    <row r="13" spans="1:11" ht="12.75" customHeight="1">
      <c r="A13" s="190"/>
      <c r="B13" s="191"/>
      <c r="C13" s="178"/>
      <c r="D13" s="178"/>
      <c r="E13" s="178"/>
      <c r="F13" s="178"/>
      <c r="G13" s="178"/>
      <c r="H13" s="178"/>
      <c r="I13" s="178"/>
      <c r="J13" s="192"/>
      <c r="K13" s="193"/>
    </row>
    <row r="14" spans="1:11" ht="12.75" customHeight="1">
      <c r="A14" s="190"/>
      <c r="B14" s="191"/>
      <c r="C14" s="178"/>
      <c r="D14" s="178"/>
      <c r="E14" s="178"/>
      <c r="F14" s="178"/>
      <c r="G14" s="178"/>
      <c r="H14" s="178"/>
      <c r="I14" s="178"/>
      <c r="J14" s="192"/>
      <c r="K14" s="193"/>
    </row>
    <row r="15" spans="1:11" ht="12.75" customHeight="1">
      <c r="A15" s="190"/>
      <c r="B15" s="191"/>
      <c r="C15" s="178"/>
      <c r="D15" s="178"/>
      <c r="E15" s="178"/>
      <c r="F15" s="178"/>
      <c r="G15" s="178"/>
      <c r="H15" s="178"/>
      <c r="I15" s="178"/>
      <c r="J15" s="192"/>
      <c r="K15" s="193"/>
    </row>
    <row r="16" spans="1:11" ht="12.75" customHeight="1">
      <c r="A16" s="190"/>
      <c r="B16" s="191"/>
      <c r="C16" s="178"/>
      <c r="D16" s="178"/>
      <c r="E16" s="178"/>
      <c r="F16" s="178"/>
      <c r="G16" s="178"/>
      <c r="H16" s="178"/>
      <c r="I16" s="178"/>
      <c r="J16" s="192"/>
      <c r="K16" s="193"/>
    </row>
    <row r="17" spans="1:11" ht="12.75" customHeight="1">
      <c r="A17" s="190"/>
      <c r="B17" s="191"/>
      <c r="C17" s="178"/>
      <c r="D17" s="178"/>
      <c r="E17" s="178"/>
      <c r="F17" s="178"/>
      <c r="G17" s="178"/>
      <c r="H17" s="178"/>
      <c r="I17" s="178"/>
      <c r="J17" s="192"/>
      <c r="K17" s="193"/>
    </row>
    <row r="18" spans="1:11" ht="12.75" customHeight="1">
      <c r="A18" s="190"/>
      <c r="B18" s="191"/>
      <c r="C18" s="178"/>
      <c r="D18" s="178"/>
      <c r="E18" s="178"/>
      <c r="F18" s="178"/>
      <c r="G18" s="178"/>
      <c r="H18" s="178"/>
      <c r="I18" s="178"/>
      <c r="J18" s="192"/>
      <c r="K18" s="193"/>
    </row>
    <row r="19" spans="1:11" ht="12.75" customHeight="1">
      <c r="A19" s="190"/>
      <c r="B19" s="191"/>
      <c r="C19" s="178"/>
      <c r="D19" s="178"/>
      <c r="E19" s="178"/>
      <c r="F19" s="178"/>
      <c r="G19" s="178"/>
      <c r="H19" s="178"/>
      <c r="I19" s="178"/>
      <c r="J19" s="192"/>
      <c r="K19" s="193"/>
    </row>
    <row r="20" spans="1:11" ht="12.75" customHeight="1" thickBot="1">
      <c r="A20" s="190"/>
      <c r="B20" s="191"/>
      <c r="C20" s="178"/>
      <c r="D20" s="178"/>
      <c r="E20" s="178"/>
      <c r="F20" s="178"/>
      <c r="G20" s="178"/>
      <c r="H20" s="178"/>
      <c r="I20" s="178"/>
      <c r="J20" s="194"/>
      <c r="K20" s="195"/>
    </row>
    <row r="21" spans="1:12" ht="12.75" customHeight="1">
      <c r="A21" s="187"/>
      <c r="B21" s="188"/>
      <c r="C21" s="188"/>
      <c r="D21" s="188"/>
      <c r="E21" s="188"/>
      <c r="F21" s="188"/>
      <c r="G21" s="188"/>
      <c r="H21" s="188"/>
      <c r="I21" s="188"/>
      <c r="J21" s="182" t="s">
        <v>226</v>
      </c>
      <c r="K21" s="216">
        <f>SUM(K9:K20)</f>
        <v>0</v>
      </c>
      <c r="L21" s="787" t="s">
        <v>227</v>
      </c>
    </row>
    <row r="22" ht="10.5" customHeight="1">
      <c r="I22" s="219" t="s">
        <v>228</v>
      </c>
    </row>
    <row r="23" ht="10.5" customHeight="1"/>
    <row r="24" spans="1:2" ht="13.5" customHeight="1">
      <c r="A24" s="176"/>
      <c r="B24" s="186" t="s">
        <v>229</v>
      </c>
    </row>
    <row r="25" spans="1:2" ht="13.5" customHeight="1">
      <c r="A25" s="176"/>
      <c r="B25" s="186" t="s">
        <v>230</v>
      </c>
    </row>
    <row r="26" spans="1:11" ht="13.5" customHeight="1">
      <c r="A26" s="185" t="s">
        <v>223</v>
      </c>
      <c r="B26" s="177"/>
      <c r="C26" s="177"/>
      <c r="D26" s="177"/>
      <c r="E26" s="180"/>
      <c r="F26" s="177"/>
      <c r="G26" s="177"/>
      <c r="H26" s="177"/>
      <c r="I26" s="177"/>
      <c r="J26" s="183" t="s">
        <v>224</v>
      </c>
      <c r="K26" s="184" t="s">
        <v>225</v>
      </c>
    </row>
    <row r="27" spans="1:11" ht="12.75" customHeight="1">
      <c r="A27" s="190"/>
      <c r="B27" s="191"/>
      <c r="C27" s="178"/>
      <c r="D27" s="178"/>
      <c r="E27" s="178"/>
      <c r="F27" s="178"/>
      <c r="G27" s="178"/>
      <c r="H27" s="178"/>
      <c r="I27" s="178"/>
      <c r="J27" s="192"/>
      <c r="K27" s="193"/>
    </row>
    <row r="28" spans="1:11" ht="12.75" customHeight="1">
      <c r="A28" s="190"/>
      <c r="B28" s="191"/>
      <c r="C28" s="178"/>
      <c r="D28" s="178"/>
      <c r="E28" s="178"/>
      <c r="F28" s="178"/>
      <c r="G28" s="178"/>
      <c r="H28" s="178"/>
      <c r="I28" s="178"/>
      <c r="J28" s="192"/>
      <c r="K28" s="193"/>
    </row>
    <row r="29" spans="1:11" ht="12.75" customHeight="1">
      <c r="A29" s="190"/>
      <c r="B29" s="191"/>
      <c r="C29" s="178"/>
      <c r="D29" s="178"/>
      <c r="E29" s="178"/>
      <c r="F29" s="178"/>
      <c r="G29" s="178"/>
      <c r="H29" s="178"/>
      <c r="I29" s="178"/>
      <c r="J29" s="192"/>
      <c r="K29" s="193"/>
    </row>
    <row r="30" spans="1:11" ht="12.75" customHeight="1">
      <c r="A30" s="190"/>
      <c r="B30" s="191"/>
      <c r="C30" s="178"/>
      <c r="D30" s="178"/>
      <c r="E30" s="178"/>
      <c r="F30" s="178"/>
      <c r="G30" s="178"/>
      <c r="H30" s="178"/>
      <c r="I30" s="178"/>
      <c r="J30" s="192"/>
      <c r="K30" s="193"/>
    </row>
    <row r="31" spans="1:11" ht="12.75" customHeight="1">
      <c r="A31" s="190"/>
      <c r="B31" s="191"/>
      <c r="C31" s="178"/>
      <c r="D31" s="178"/>
      <c r="E31" s="178"/>
      <c r="F31" s="178"/>
      <c r="G31" s="178"/>
      <c r="H31" s="178"/>
      <c r="I31" s="178"/>
      <c r="J31" s="192"/>
      <c r="K31" s="193"/>
    </row>
    <row r="32" spans="1:11" ht="12.75" customHeight="1">
      <c r="A32" s="190"/>
      <c r="B32" s="191"/>
      <c r="C32" s="178"/>
      <c r="D32" s="178"/>
      <c r="E32" s="178"/>
      <c r="F32" s="178"/>
      <c r="G32" s="178"/>
      <c r="H32" s="178"/>
      <c r="I32" s="178"/>
      <c r="J32" s="192"/>
      <c r="K32" s="193"/>
    </row>
    <row r="33" spans="1:11" ht="12.75" customHeight="1">
      <c r="A33" s="190"/>
      <c r="B33" s="191"/>
      <c r="C33" s="178"/>
      <c r="D33" s="178"/>
      <c r="E33" s="178"/>
      <c r="F33" s="178"/>
      <c r="G33" s="178"/>
      <c r="H33" s="178"/>
      <c r="I33" s="178"/>
      <c r="J33" s="192"/>
      <c r="K33" s="193"/>
    </row>
    <row r="34" spans="1:11" ht="12.75" customHeight="1">
      <c r="A34" s="190"/>
      <c r="B34" s="191"/>
      <c r="C34" s="178"/>
      <c r="D34" s="178"/>
      <c r="E34" s="178"/>
      <c r="F34" s="178"/>
      <c r="G34" s="178"/>
      <c r="H34" s="178"/>
      <c r="I34" s="178"/>
      <c r="J34" s="192"/>
      <c r="K34" s="193"/>
    </row>
    <row r="35" spans="1:11" ht="12.75" customHeight="1">
      <c r="A35" s="190"/>
      <c r="B35" s="191"/>
      <c r="C35" s="178"/>
      <c r="D35" s="178"/>
      <c r="E35" s="178"/>
      <c r="F35" s="178"/>
      <c r="G35" s="178"/>
      <c r="H35" s="178"/>
      <c r="I35" s="178"/>
      <c r="J35" s="192"/>
      <c r="K35" s="193"/>
    </row>
    <row r="36" spans="1:11" ht="12.75" customHeight="1">
      <c r="A36" s="190"/>
      <c r="B36" s="191"/>
      <c r="C36" s="178"/>
      <c r="D36" s="178"/>
      <c r="E36" s="178"/>
      <c r="F36" s="178"/>
      <c r="G36" s="178"/>
      <c r="H36" s="178"/>
      <c r="I36" s="178"/>
      <c r="J36" s="192"/>
      <c r="K36" s="193"/>
    </row>
    <row r="37" spans="1:11" ht="12.75" customHeight="1">
      <c r="A37" s="190"/>
      <c r="B37" s="191"/>
      <c r="C37" s="178"/>
      <c r="D37" s="178"/>
      <c r="E37" s="178"/>
      <c r="F37" s="178"/>
      <c r="G37" s="178"/>
      <c r="H37" s="178"/>
      <c r="I37" s="178"/>
      <c r="J37" s="192"/>
      <c r="K37" s="193"/>
    </row>
    <row r="38" spans="1:11" ht="12.75" customHeight="1" thickBot="1">
      <c r="A38" s="190"/>
      <c r="B38" s="191"/>
      <c r="C38" s="178"/>
      <c r="D38" s="178"/>
      <c r="E38" s="178"/>
      <c r="F38" s="178"/>
      <c r="G38" s="178"/>
      <c r="H38" s="178"/>
      <c r="I38" s="178"/>
      <c r="J38" s="194"/>
      <c r="K38" s="195"/>
    </row>
    <row r="39" spans="1:12" ht="13.5" customHeight="1">
      <c r="A39" s="187"/>
      <c r="B39" s="188"/>
      <c r="C39" s="188"/>
      <c r="D39" s="188"/>
      <c r="E39" s="188"/>
      <c r="F39" s="188"/>
      <c r="G39" s="188"/>
      <c r="H39" s="188"/>
      <c r="I39" s="188"/>
      <c r="J39" s="182" t="s">
        <v>226</v>
      </c>
      <c r="K39" s="216">
        <f>SUM(K27:K38)</f>
        <v>0</v>
      </c>
      <c r="L39" s="787" t="str">
        <f>L21</f>
        <v>  - AUTOMATICALLY TRANSFERS TO PAGE 9</v>
      </c>
    </row>
    <row r="40" ht="10.5" customHeight="1">
      <c r="I40" s="219" t="s">
        <v>231</v>
      </c>
    </row>
    <row r="41" ht="10.5" customHeight="1"/>
    <row r="42" spans="1:2" ht="13.5" customHeight="1">
      <c r="A42" s="176"/>
      <c r="B42" s="186" t="s">
        <v>232</v>
      </c>
    </row>
    <row r="43" spans="1:11" ht="13.5" customHeight="1">
      <c r="A43" s="185" t="s">
        <v>223</v>
      </c>
      <c r="B43" s="177"/>
      <c r="C43" s="177"/>
      <c r="D43" s="177"/>
      <c r="E43" s="180"/>
      <c r="F43" s="177"/>
      <c r="G43" s="177"/>
      <c r="H43" s="177"/>
      <c r="I43" s="177"/>
      <c r="J43" s="183" t="s">
        <v>224</v>
      </c>
      <c r="K43" s="184" t="s">
        <v>225</v>
      </c>
    </row>
    <row r="44" spans="1:11" ht="12.75" customHeight="1">
      <c r="A44" s="190"/>
      <c r="B44" s="191"/>
      <c r="C44" s="178"/>
      <c r="D44" s="178"/>
      <c r="E44" s="178"/>
      <c r="F44" s="178"/>
      <c r="G44" s="178"/>
      <c r="H44" s="178"/>
      <c r="I44" s="178"/>
      <c r="J44" s="192"/>
      <c r="K44" s="193"/>
    </row>
    <row r="45" spans="1:11" ht="12.75" customHeight="1">
      <c r="A45" s="190"/>
      <c r="B45" s="191"/>
      <c r="C45" s="178"/>
      <c r="D45" s="178"/>
      <c r="E45" s="178"/>
      <c r="F45" s="178"/>
      <c r="G45" s="178"/>
      <c r="H45" s="178"/>
      <c r="I45" s="178"/>
      <c r="J45" s="192"/>
      <c r="K45" s="193"/>
    </row>
    <row r="46" spans="1:11" ht="12.75" customHeight="1">
      <c r="A46" s="190"/>
      <c r="B46" s="191"/>
      <c r="C46" s="178"/>
      <c r="D46" s="178"/>
      <c r="E46" s="178"/>
      <c r="F46" s="178"/>
      <c r="G46" s="178"/>
      <c r="H46" s="178"/>
      <c r="I46" s="178"/>
      <c r="J46" s="192"/>
      <c r="K46" s="193"/>
    </row>
    <row r="47" spans="1:11" ht="12.75" customHeight="1">
      <c r="A47" s="190"/>
      <c r="B47" s="191"/>
      <c r="C47" s="178"/>
      <c r="D47" s="178"/>
      <c r="E47" s="178"/>
      <c r="F47" s="178"/>
      <c r="G47" s="178"/>
      <c r="H47" s="178"/>
      <c r="I47" s="178"/>
      <c r="J47" s="192"/>
      <c r="K47" s="193"/>
    </row>
    <row r="48" spans="1:11" ht="12.75" customHeight="1">
      <c r="A48" s="190"/>
      <c r="B48" s="191"/>
      <c r="C48" s="178"/>
      <c r="D48" s="178"/>
      <c r="E48" s="178"/>
      <c r="F48" s="178"/>
      <c r="G48" s="178"/>
      <c r="H48" s="178"/>
      <c r="I48" s="178"/>
      <c r="J48" s="192"/>
      <c r="K48" s="193"/>
    </row>
    <row r="49" spans="1:11" ht="12.75" customHeight="1">
      <c r="A49" s="190"/>
      <c r="B49" s="191"/>
      <c r="C49" s="178"/>
      <c r="D49" s="178"/>
      <c r="E49" s="178"/>
      <c r="F49" s="178"/>
      <c r="G49" s="178"/>
      <c r="H49" s="178"/>
      <c r="I49" s="178"/>
      <c r="J49" s="192"/>
      <c r="K49" s="193"/>
    </row>
    <row r="50" spans="1:11" ht="12.75" customHeight="1">
      <c r="A50" s="190"/>
      <c r="B50" s="191"/>
      <c r="C50" s="178"/>
      <c r="D50" s="178"/>
      <c r="E50" s="178"/>
      <c r="F50" s="178"/>
      <c r="G50" s="178"/>
      <c r="H50" s="178"/>
      <c r="I50" s="178"/>
      <c r="J50" s="192"/>
      <c r="K50" s="193"/>
    </row>
    <row r="51" spans="1:11" ht="12.75" customHeight="1">
      <c r="A51" s="190"/>
      <c r="B51" s="191"/>
      <c r="C51" s="178"/>
      <c r="D51" s="178"/>
      <c r="E51" s="178"/>
      <c r="F51" s="178"/>
      <c r="G51" s="178"/>
      <c r="H51" s="178"/>
      <c r="I51" s="178"/>
      <c r="J51" s="192"/>
      <c r="K51" s="193"/>
    </row>
    <row r="52" spans="1:11" ht="12.75" customHeight="1">
      <c r="A52" s="190"/>
      <c r="B52" s="191"/>
      <c r="C52" s="178"/>
      <c r="D52" s="178"/>
      <c r="E52" s="178"/>
      <c r="F52" s="178"/>
      <c r="G52" s="178"/>
      <c r="H52" s="178"/>
      <c r="I52" s="178"/>
      <c r="J52" s="192"/>
      <c r="K52" s="193"/>
    </row>
    <row r="53" spans="1:11" ht="12.75" customHeight="1">
      <c r="A53" s="190"/>
      <c r="B53" s="191"/>
      <c r="C53" s="178"/>
      <c r="D53" s="178"/>
      <c r="E53" s="178"/>
      <c r="F53" s="178"/>
      <c r="G53" s="178"/>
      <c r="H53" s="178"/>
      <c r="I53" s="178"/>
      <c r="J53" s="192"/>
      <c r="K53" s="193"/>
    </row>
    <row r="54" spans="1:11" ht="12.75" customHeight="1">
      <c r="A54" s="190"/>
      <c r="B54" s="191"/>
      <c r="C54" s="178"/>
      <c r="D54" s="178"/>
      <c r="E54" s="178"/>
      <c r="F54" s="178"/>
      <c r="G54" s="178"/>
      <c r="H54" s="178"/>
      <c r="I54" s="178"/>
      <c r="J54" s="192"/>
      <c r="K54" s="193"/>
    </row>
    <row r="55" spans="1:11" ht="12.75" customHeight="1" thickBot="1">
      <c r="A55" s="190"/>
      <c r="B55" s="191"/>
      <c r="C55" s="178"/>
      <c r="D55" s="178"/>
      <c r="E55" s="178"/>
      <c r="F55" s="178"/>
      <c r="G55" s="178"/>
      <c r="H55" s="178"/>
      <c r="I55" s="178"/>
      <c r="J55" s="194"/>
      <c r="K55" s="195"/>
    </row>
    <row r="56" spans="1:12" ht="13.5" customHeight="1">
      <c r="A56" s="187"/>
      <c r="B56" s="188"/>
      <c r="C56" s="188"/>
      <c r="D56" s="188"/>
      <c r="E56" s="188"/>
      <c r="F56" s="188"/>
      <c r="G56" s="188"/>
      <c r="H56" s="188"/>
      <c r="I56" s="188"/>
      <c r="J56" s="182" t="s">
        <v>226</v>
      </c>
      <c r="K56" s="216">
        <f>SUM(K44:K55)</f>
        <v>0</v>
      </c>
      <c r="L56" s="787" t="str">
        <f>L21</f>
        <v>  - AUTOMATICALLY TRANSFERS TO PAGE 9</v>
      </c>
    </row>
    <row r="57" ht="12.75">
      <c r="I57" s="219" t="s">
        <v>233</v>
      </c>
    </row>
    <row r="58" spans="1:11" ht="12.75">
      <c r="A58" s="989" t="str">
        <f>Cover!$A$69</f>
        <v>DO NOT ALTER THIS APPLICATION IN ANY WAY or APPLICATION IS SUBJECT TO DISQUALIFICATION!</v>
      </c>
      <c r="B58" s="989"/>
      <c r="C58" s="989"/>
      <c r="D58" s="989"/>
      <c r="E58" s="989"/>
      <c r="F58" s="989"/>
      <c r="G58" s="989"/>
      <c r="H58" s="989"/>
      <c r="I58" s="989"/>
      <c r="J58" s="989"/>
      <c r="K58" s="989"/>
    </row>
    <row r="59" spans="1:11" ht="14.25">
      <c r="A59" s="226"/>
      <c r="B59" s="226" t="str">
        <f>Cover!$B$72</f>
        <v>  Our House Enterprises - Version 2</v>
      </c>
      <c r="I59" s="226"/>
      <c r="J59" s="427" t="str">
        <f>("(")&amp;(Cover!$P$13)&amp;(" ")&amp;(Cover!$P$15)&amp;(")")</f>
        <v>(SELECT )</v>
      </c>
      <c r="K59" s="806">
        <f ca="1">NOW()</f>
        <v>39881.52914131944</v>
      </c>
    </row>
    <row r="60" spans="1:11" ht="12.75">
      <c r="A60" s="989"/>
      <c r="B60" s="989"/>
      <c r="C60" s="989"/>
      <c r="D60" s="989"/>
      <c r="E60" s="989"/>
      <c r="F60" s="989"/>
      <c r="G60" s="989"/>
      <c r="H60" s="989"/>
      <c r="I60" s="989"/>
      <c r="J60" s="989"/>
      <c r="K60" s="989"/>
    </row>
  </sheetData>
  <sheetProtection password="F189" sheet="1" objects="1" scenarios="1"/>
  <mergeCells count="2">
    <mergeCell ref="A60:K60"/>
    <mergeCell ref="A58:K58"/>
  </mergeCells>
  <dataValidations count="1">
    <dataValidation type="whole" allowBlank="1" showInputMessage="1" showErrorMessage="1" error="Use Whole Numbers!&#10;NO DECIMALS!" sqref="K9:K20 K27:K38 K44:K55">
      <formula1>0</formula1>
      <formula2>999999999</formula2>
    </dataValidation>
  </dataValidations>
  <printOptions horizontalCentered="1" verticalCentered="1"/>
  <pageMargins left="0.5" right="0.5" top="0.5" bottom="0.5" header="0.5" footer="0.5"/>
  <pageSetup fitToHeight="1" fitToWidth="1" horizontalDpi="360" verticalDpi="360" orientation="portrait"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L62"/>
  <sheetViews>
    <sheetView showGridLines="0" zoomScalePageLayoutView="0" workbookViewId="0" topLeftCell="A1">
      <selection activeCell="A1" sqref="A1"/>
    </sheetView>
  </sheetViews>
  <sheetFormatPr defaultColWidth="9.140625" defaultRowHeight="12.75"/>
  <cols>
    <col min="1" max="1" width="2.421875" style="0" customWidth="1"/>
    <col min="2" max="7" width="8.00390625" style="0" customWidth="1"/>
    <col min="8" max="8" width="2.00390625" style="0" customWidth="1"/>
    <col min="9" max="9" width="15.28125" style="0" customWidth="1"/>
    <col min="10" max="10" width="15.7109375" style="0" customWidth="1"/>
    <col min="11" max="11" width="13.7109375" style="0" customWidth="1"/>
    <col min="12" max="12" width="9.140625" style="226" customWidth="1"/>
  </cols>
  <sheetData>
    <row r="1" ht="15" customHeight="1"/>
    <row r="2" ht="15" customHeight="1"/>
    <row r="3" ht="15" customHeight="1"/>
    <row r="4" ht="15" customHeight="1"/>
    <row r="5" spans="1:11" ht="18">
      <c r="A5" s="179" t="s">
        <v>234</v>
      </c>
      <c r="J5" s="181" t="s">
        <v>157</v>
      </c>
      <c r="K5" s="175"/>
    </row>
    <row r="6" ht="6.75" customHeight="1">
      <c r="B6" s="189"/>
    </row>
    <row r="7" spans="1:2" ht="19.5" customHeight="1">
      <c r="A7" s="176"/>
      <c r="B7" s="186" t="s">
        <v>235</v>
      </c>
    </row>
    <row r="8" spans="1:11" ht="12.75" customHeight="1">
      <c r="A8" s="185" t="s">
        <v>223</v>
      </c>
      <c r="B8" s="177"/>
      <c r="C8" s="177"/>
      <c r="D8" s="177"/>
      <c r="E8" s="180"/>
      <c r="F8" s="177"/>
      <c r="G8" s="177"/>
      <c r="H8" s="177"/>
      <c r="I8" s="177"/>
      <c r="J8" s="183" t="s">
        <v>224</v>
      </c>
      <c r="K8" s="184" t="s">
        <v>225</v>
      </c>
    </row>
    <row r="9" spans="1:11" ht="12.75" customHeight="1">
      <c r="A9" s="190"/>
      <c r="B9" s="191"/>
      <c r="C9" s="178"/>
      <c r="D9" s="178"/>
      <c r="E9" s="178"/>
      <c r="F9" s="178"/>
      <c r="G9" s="178"/>
      <c r="H9" s="178"/>
      <c r="I9" s="178"/>
      <c r="J9" s="192"/>
      <c r="K9" s="193"/>
    </row>
    <row r="10" spans="1:11" ht="12.75" customHeight="1">
      <c r="A10" s="190"/>
      <c r="B10" s="191"/>
      <c r="C10" s="178"/>
      <c r="D10" s="178"/>
      <c r="E10" s="178"/>
      <c r="F10" s="178"/>
      <c r="G10" s="178"/>
      <c r="H10" s="178"/>
      <c r="I10" s="178"/>
      <c r="J10" s="192"/>
      <c r="K10" s="193"/>
    </row>
    <row r="11" spans="1:11" ht="12.75" customHeight="1">
      <c r="A11" s="190"/>
      <c r="B11" s="191"/>
      <c r="C11" s="178"/>
      <c r="D11" s="178"/>
      <c r="E11" s="178"/>
      <c r="F11" s="178"/>
      <c r="G11" s="178"/>
      <c r="H11" s="178"/>
      <c r="I11" s="178"/>
      <c r="J11" s="192"/>
      <c r="K11" s="193"/>
    </row>
    <row r="12" spans="1:11" ht="12.75" customHeight="1">
      <c r="A12" s="190"/>
      <c r="B12" s="191"/>
      <c r="C12" s="178"/>
      <c r="D12" s="178"/>
      <c r="E12" s="178"/>
      <c r="F12" s="178"/>
      <c r="G12" s="178"/>
      <c r="H12" s="178"/>
      <c r="I12" s="178"/>
      <c r="J12" s="192"/>
      <c r="K12" s="193"/>
    </row>
    <row r="13" spans="1:11" ht="12.75" customHeight="1">
      <c r="A13" s="190"/>
      <c r="B13" s="191"/>
      <c r="C13" s="178"/>
      <c r="D13" s="178"/>
      <c r="E13" s="178"/>
      <c r="F13" s="178"/>
      <c r="G13" s="178"/>
      <c r="H13" s="178"/>
      <c r="I13" s="178"/>
      <c r="J13" s="192"/>
      <c r="K13" s="193"/>
    </row>
    <row r="14" spans="1:11" ht="12.75" customHeight="1">
      <c r="A14" s="190"/>
      <c r="B14" s="191"/>
      <c r="C14" s="178"/>
      <c r="D14" s="178"/>
      <c r="E14" s="178"/>
      <c r="F14" s="178"/>
      <c r="G14" s="178"/>
      <c r="H14" s="178"/>
      <c r="I14" s="178"/>
      <c r="J14" s="192"/>
      <c r="K14" s="193"/>
    </row>
    <row r="15" spans="1:11" ht="12.75" customHeight="1">
      <c r="A15" s="190"/>
      <c r="B15" s="191"/>
      <c r="C15" s="178"/>
      <c r="D15" s="178"/>
      <c r="E15" s="178"/>
      <c r="F15" s="178"/>
      <c r="G15" s="178"/>
      <c r="H15" s="178"/>
      <c r="I15" s="178"/>
      <c r="J15" s="192"/>
      <c r="K15" s="193"/>
    </row>
    <row r="16" spans="1:11" ht="12.75" customHeight="1">
      <c r="A16" s="190"/>
      <c r="B16" s="191"/>
      <c r="C16" s="178"/>
      <c r="D16" s="178"/>
      <c r="E16" s="178"/>
      <c r="F16" s="178"/>
      <c r="G16" s="178"/>
      <c r="H16" s="178"/>
      <c r="I16" s="178"/>
      <c r="J16" s="192"/>
      <c r="K16" s="193"/>
    </row>
    <row r="17" spans="1:11" ht="12.75" customHeight="1">
      <c r="A17" s="190"/>
      <c r="B17" s="191"/>
      <c r="C17" s="178"/>
      <c r="D17" s="178"/>
      <c r="E17" s="178"/>
      <c r="F17" s="178"/>
      <c r="G17" s="178"/>
      <c r="H17" s="178"/>
      <c r="I17" s="178"/>
      <c r="J17" s="192"/>
      <c r="K17" s="193"/>
    </row>
    <row r="18" spans="1:11" ht="12.75" customHeight="1">
      <c r="A18" s="190"/>
      <c r="B18" s="191"/>
      <c r="C18" s="178"/>
      <c r="D18" s="178"/>
      <c r="E18" s="178"/>
      <c r="F18" s="178"/>
      <c r="G18" s="178"/>
      <c r="H18" s="178"/>
      <c r="I18" s="178"/>
      <c r="J18" s="192"/>
      <c r="K18" s="193"/>
    </row>
    <row r="19" spans="1:11" ht="12.75" customHeight="1">
      <c r="A19" s="190"/>
      <c r="B19" s="191"/>
      <c r="C19" s="178"/>
      <c r="D19" s="178"/>
      <c r="E19" s="178"/>
      <c r="F19" s="178"/>
      <c r="G19" s="178"/>
      <c r="H19" s="178"/>
      <c r="I19" s="178"/>
      <c r="J19" s="192"/>
      <c r="K19" s="193"/>
    </row>
    <row r="20" spans="1:11" ht="12.75" customHeight="1" thickBot="1">
      <c r="A20" s="190"/>
      <c r="B20" s="191"/>
      <c r="C20" s="178"/>
      <c r="D20" s="178"/>
      <c r="E20" s="178"/>
      <c r="F20" s="178"/>
      <c r="G20" s="178"/>
      <c r="H20" s="178"/>
      <c r="I20" s="178"/>
      <c r="J20" s="194"/>
      <c r="K20" s="195"/>
    </row>
    <row r="21" spans="1:12" ht="12.75" customHeight="1">
      <c r="A21" s="187"/>
      <c r="B21" s="188"/>
      <c r="C21" s="188"/>
      <c r="D21" s="188"/>
      <c r="E21" s="188"/>
      <c r="F21" s="188"/>
      <c r="G21" s="188"/>
      <c r="H21" s="188"/>
      <c r="I21" s="188"/>
      <c r="J21" s="182" t="s">
        <v>226</v>
      </c>
      <c r="K21" s="216">
        <f>SUM(K9:K20)</f>
        <v>0</v>
      </c>
      <c r="L21" s="787" t="s">
        <v>236</v>
      </c>
    </row>
    <row r="22" ht="12.75">
      <c r="I22" s="219" t="s">
        <v>237</v>
      </c>
    </row>
    <row r="23" ht="23.25" customHeight="1">
      <c r="A23" s="186" t="s">
        <v>238</v>
      </c>
    </row>
    <row r="24" ht="4.5" customHeight="1">
      <c r="A24" s="176"/>
    </row>
    <row r="25" spans="1:2" ht="16.5" customHeight="1">
      <c r="A25" s="176"/>
      <c r="B25" s="763" t="s">
        <v>239</v>
      </c>
    </row>
    <row r="26" spans="1:2" ht="15.75" customHeight="1">
      <c r="A26" s="176"/>
      <c r="B26" s="762" t="s">
        <v>240</v>
      </c>
    </row>
    <row r="27" spans="1:11" ht="12.75" customHeight="1">
      <c r="A27" s="185" t="s">
        <v>223</v>
      </c>
      <c r="B27" s="177"/>
      <c r="C27" s="177"/>
      <c r="D27" s="177"/>
      <c r="E27" s="180"/>
      <c r="F27" s="177"/>
      <c r="G27" s="177"/>
      <c r="H27" s="177"/>
      <c r="I27" s="177"/>
      <c r="J27" s="183" t="s">
        <v>224</v>
      </c>
      <c r="K27" s="184" t="s">
        <v>225</v>
      </c>
    </row>
    <row r="28" spans="1:11" ht="12.75" customHeight="1">
      <c r="A28" s="190"/>
      <c r="B28" s="191"/>
      <c r="C28" s="178"/>
      <c r="D28" s="178"/>
      <c r="E28" s="178"/>
      <c r="F28" s="178"/>
      <c r="G28" s="178"/>
      <c r="H28" s="178"/>
      <c r="I28" s="178"/>
      <c r="J28" s="192"/>
      <c r="K28" s="193"/>
    </row>
    <row r="29" spans="1:11" ht="12.75" customHeight="1">
      <c r="A29" s="190"/>
      <c r="B29" s="191"/>
      <c r="C29" s="178"/>
      <c r="D29" s="178"/>
      <c r="E29" s="178"/>
      <c r="F29" s="178"/>
      <c r="G29" s="178"/>
      <c r="H29" s="178"/>
      <c r="I29" s="178"/>
      <c r="J29" s="192"/>
      <c r="K29" s="193"/>
    </row>
    <row r="30" spans="1:11" ht="12.75" customHeight="1">
      <c r="A30" s="190"/>
      <c r="B30" s="191"/>
      <c r="C30" s="178"/>
      <c r="D30" s="178"/>
      <c r="E30" s="178"/>
      <c r="F30" s="178"/>
      <c r="G30" s="178"/>
      <c r="H30" s="178"/>
      <c r="I30" s="178"/>
      <c r="J30" s="192"/>
      <c r="K30" s="193"/>
    </row>
    <row r="31" spans="1:11" ht="12.75" customHeight="1">
      <c r="A31" s="190"/>
      <c r="B31" s="191"/>
      <c r="C31" s="178"/>
      <c r="D31" s="178"/>
      <c r="E31" s="178"/>
      <c r="F31" s="178"/>
      <c r="G31" s="178"/>
      <c r="H31" s="178"/>
      <c r="I31" s="178"/>
      <c r="J31" s="192"/>
      <c r="K31" s="193"/>
    </row>
    <row r="32" spans="1:11" ht="12.75" customHeight="1">
      <c r="A32" s="190"/>
      <c r="B32" s="191"/>
      <c r="C32" s="178"/>
      <c r="D32" s="178"/>
      <c r="E32" s="178"/>
      <c r="F32" s="178"/>
      <c r="G32" s="178"/>
      <c r="H32" s="178"/>
      <c r="I32" s="178"/>
      <c r="J32" s="192"/>
      <c r="K32" s="193"/>
    </row>
    <row r="33" spans="1:11" ht="12.75" customHeight="1">
      <c r="A33" s="190"/>
      <c r="B33" s="191"/>
      <c r="C33" s="178"/>
      <c r="D33" s="178"/>
      <c r="E33" s="178"/>
      <c r="F33" s="178"/>
      <c r="G33" s="178"/>
      <c r="H33" s="178"/>
      <c r="I33" s="178"/>
      <c r="J33" s="192"/>
      <c r="K33" s="193"/>
    </row>
    <row r="34" spans="1:11" ht="12.75" customHeight="1">
      <c r="A34" s="190"/>
      <c r="B34" s="191"/>
      <c r="C34" s="178"/>
      <c r="D34" s="178"/>
      <c r="E34" s="178"/>
      <c r="F34" s="178"/>
      <c r="G34" s="178"/>
      <c r="H34" s="178"/>
      <c r="I34" s="178"/>
      <c r="J34" s="192"/>
      <c r="K34" s="193"/>
    </row>
    <row r="35" spans="1:11" ht="12.75" customHeight="1">
      <c r="A35" s="190"/>
      <c r="B35" s="191"/>
      <c r="C35" s="178"/>
      <c r="D35" s="178"/>
      <c r="E35" s="178"/>
      <c r="F35" s="178"/>
      <c r="G35" s="178"/>
      <c r="H35" s="178"/>
      <c r="I35" s="178"/>
      <c r="J35" s="192"/>
      <c r="K35" s="193"/>
    </row>
    <row r="36" spans="1:11" ht="12.75" customHeight="1">
      <c r="A36" s="190"/>
      <c r="B36" s="191"/>
      <c r="C36" s="178"/>
      <c r="D36" s="178"/>
      <c r="E36" s="178"/>
      <c r="F36" s="178"/>
      <c r="G36" s="178"/>
      <c r="H36" s="178"/>
      <c r="I36" s="178"/>
      <c r="J36" s="192"/>
      <c r="K36" s="193"/>
    </row>
    <row r="37" spans="1:11" ht="12.75" customHeight="1">
      <c r="A37" s="190"/>
      <c r="B37" s="191"/>
      <c r="C37" s="178"/>
      <c r="D37" s="178"/>
      <c r="E37" s="178"/>
      <c r="F37" s="178"/>
      <c r="G37" s="178"/>
      <c r="H37" s="178"/>
      <c r="I37" s="178"/>
      <c r="J37" s="192"/>
      <c r="K37" s="193"/>
    </row>
    <row r="38" spans="1:11" ht="12.75" customHeight="1">
      <c r="A38" s="190"/>
      <c r="B38" s="191"/>
      <c r="C38" s="178"/>
      <c r="D38" s="178"/>
      <c r="E38" s="178"/>
      <c r="F38" s="178"/>
      <c r="G38" s="178"/>
      <c r="H38" s="178"/>
      <c r="I38" s="178"/>
      <c r="J38" s="192"/>
      <c r="K38" s="193"/>
    </row>
    <row r="39" spans="1:11" ht="12.75" customHeight="1" thickBot="1">
      <c r="A39" s="190"/>
      <c r="B39" s="191"/>
      <c r="C39" s="178"/>
      <c r="D39" s="178"/>
      <c r="E39" s="178"/>
      <c r="F39" s="178"/>
      <c r="G39" s="178"/>
      <c r="H39" s="178"/>
      <c r="I39" s="178"/>
      <c r="J39" s="194"/>
      <c r="K39" s="195"/>
    </row>
    <row r="40" spans="1:12" ht="12.75" customHeight="1">
      <c r="A40" s="187"/>
      <c r="B40" s="188"/>
      <c r="C40" s="188"/>
      <c r="D40" s="188"/>
      <c r="E40" s="188"/>
      <c r="F40" s="188"/>
      <c r="G40" s="188"/>
      <c r="H40" s="188"/>
      <c r="I40" s="188"/>
      <c r="J40" s="182" t="s">
        <v>226</v>
      </c>
      <c r="K40" s="216">
        <f>SUM(K28:K39)</f>
        <v>0</v>
      </c>
      <c r="L40" s="787" t="str">
        <f>L21</f>
        <v>   - AUTOMATICLLY TRANSFERS TO PAGE 9</v>
      </c>
    </row>
    <row r="41" ht="12.75">
      <c r="I41" s="219" t="s">
        <v>241</v>
      </c>
    </row>
    <row r="42" ht="21.75" customHeight="1">
      <c r="B42" s="186" t="s">
        <v>242</v>
      </c>
    </row>
    <row r="43" spans="1:11" ht="12.75" customHeight="1">
      <c r="A43" s="199"/>
      <c r="B43" s="200"/>
      <c r="C43" s="201"/>
      <c r="D43" s="201"/>
      <c r="E43" s="201"/>
      <c r="F43" s="201"/>
      <c r="G43" s="201"/>
      <c r="H43" s="201"/>
      <c r="I43" s="203" t="s">
        <v>243</v>
      </c>
      <c r="J43" s="203" t="s">
        <v>244</v>
      </c>
      <c r="K43" s="206" t="s">
        <v>245</v>
      </c>
    </row>
    <row r="44" spans="1:11" ht="12.75" customHeight="1">
      <c r="A44" s="202" t="s">
        <v>223</v>
      </c>
      <c r="B44" s="196"/>
      <c r="C44" s="196"/>
      <c r="D44" s="196"/>
      <c r="E44" s="197"/>
      <c r="F44" s="196"/>
      <c r="G44" s="196"/>
      <c r="H44" s="198"/>
      <c r="I44" s="204" t="s">
        <v>190</v>
      </c>
      <c r="J44" s="205" t="s">
        <v>246</v>
      </c>
      <c r="K44" s="207" t="s">
        <v>247</v>
      </c>
    </row>
    <row r="45" spans="1:11" ht="12.75" customHeight="1">
      <c r="A45" s="190"/>
      <c r="B45" s="191"/>
      <c r="C45" s="178"/>
      <c r="D45" s="178"/>
      <c r="E45" s="178"/>
      <c r="F45" s="178"/>
      <c r="G45" s="178"/>
      <c r="H45" s="178"/>
      <c r="I45" s="213"/>
      <c r="J45" s="213"/>
      <c r="K45" s="216">
        <f aca="true" t="shared" si="0" ref="K45:K55">I45-J45</f>
        <v>0</v>
      </c>
    </row>
    <row r="46" spans="1:11" ht="12.75" customHeight="1">
      <c r="A46" s="190"/>
      <c r="B46" s="191"/>
      <c r="C46" s="178"/>
      <c r="D46" s="178"/>
      <c r="E46" s="178"/>
      <c r="F46" s="178"/>
      <c r="G46" s="178"/>
      <c r="H46" s="178"/>
      <c r="I46" s="213"/>
      <c r="J46" s="213"/>
      <c r="K46" s="216">
        <f t="shared" si="0"/>
        <v>0</v>
      </c>
    </row>
    <row r="47" spans="1:11" ht="12.75" customHeight="1">
      <c r="A47" s="190"/>
      <c r="B47" s="191"/>
      <c r="C47" s="178"/>
      <c r="D47" s="178"/>
      <c r="E47" s="178"/>
      <c r="F47" s="178"/>
      <c r="G47" s="178"/>
      <c r="H47" s="178"/>
      <c r="I47" s="213"/>
      <c r="J47" s="213"/>
      <c r="K47" s="216">
        <f t="shared" si="0"/>
        <v>0</v>
      </c>
    </row>
    <row r="48" spans="1:11" ht="12.75" customHeight="1">
      <c r="A48" s="190"/>
      <c r="B48" s="191"/>
      <c r="C48" s="178"/>
      <c r="D48" s="178"/>
      <c r="E48" s="178"/>
      <c r="F48" s="178"/>
      <c r="G48" s="178"/>
      <c r="H48" s="178"/>
      <c r="I48" s="213"/>
      <c r="J48" s="213"/>
      <c r="K48" s="216">
        <f t="shared" si="0"/>
        <v>0</v>
      </c>
    </row>
    <row r="49" spans="1:11" ht="12.75" customHeight="1">
      <c r="A49" s="190"/>
      <c r="B49" s="191"/>
      <c r="C49" s="178"/>
      <c r="D49" s="178"/>
      <c r="E49" s="178"/>
      <c r="F49" s="178"/>
      <c r="G49" s="178"/>
      <c r="H49" s="178"/>
      <c r="I49" s="213"/>
      <c r="J49" s="213"/>
      <c r="K49" s="216">
        <f t="shared" si="0"/>
        <v>0</v>
      </c>
    </row>
    <row r="50" spans="1:11" ht="12.75" customHeight="1">
      <c r="A50" s="190"/>
      <c r="B50" s="191"/>
      <c r="C50" s="178"/>
      <c r="D50" s="178"/>
      <c r="E50" s="178"/>
      <c r="F50" s="178"/>
      <c r="G50" s="178"/>
      <c r="H50" s="178"/>
      <c r="I50" s="213"/>
      <c r="J50" s="213"/>
      <c r="K50" s="216">
        <f t="shared" si="0"/>
        <v>0</v>
      </c>
    </row>
    <row r="51" spans="1:11" ht="12.75" customHeight="1">
      <c r="A51" s="190"/>
      <c r="B51" s="191"/>
      <c r="C51" s="178"/>
      <c r="D51" s="178"/>
      <c r="E51" s="178"/>
      <c r="F51" s="178"/>
      <c r="G51" s="178"/>
      <c r="H51" s="178"/>
      <c r="I51" s="213"/>
      <c r="J51" s="213"/>
      <c r="K51" s="216">
        <f t="shared" si="0"/>
        <v>0</v>
      </c>
    </row>
    <row r="52" spans="1:11" ht="12.75" customHeight="1">
      <c r="A52" s="190"/>
      <c r="B52" s="191"/>
      <c r="C52" s="178"/>
      <c r="D52" s="178"/>
      <c r="E52" s="178"/>
      <c r="F52" s="178"/>
      <c r="G52" s="178"/>
      <c r="H52" s="178"/>
      <c r="I52" s="213"/>
      <c r="J52" s="213"/>
      <c r="K52" s="216">
        <f t="shared" si="0"/>
        <v>0</v>
      </c>
    </row>
    <row r="53" spans="1:11" ht="12.75" customHeight="1">
      <c r="A53" s="190"/>
      <c r="B53" s="191"/>
      <c r="C53" s="178"/>
      <c r="D53" s="178"/>
      <c r="E53" s="178"/>
      <c r="F53" s="178"/>
      <c r="G53" s="178"/>
      <c r="H53" s="178"/>
      <c r="I53" s="213"/>
      <c r="J53" s="213"/>
      <c r="K53" s="216">
        <f t="shared" si="0"/>
        <v>0</v>
      </c>
    </row>
    <row r="54" spans="1:11" ht="12.75" customHeight="1">
      <c r="A54" s="190"/>
      <c r="B54" s="191"/>
      <c r="C54" s="178"/>
      <c r="D54" s="178"/>
      <c r="E54" s="178"/>
      <c r="F54" s="178"/>
      <c r="G54" s="178"/>
      <c r="H54" s="178"/>
      <c r="I54" s="213"/>
      <c r="J54" s="213"/>
      <c r="K54" s="216">
        <f t="shared" si="0"/>
        <v>0</v>
      </c>
    </row>
    <row r="55" spans="1:11" ht="12.75" customHeight="1" thickBot="1">
      <c r="A55" s="190"/>
      <c r="B55" s="191"/>
      <c r="C55" s="178"/>
      <c r="D55" s="178"/>
      <c r="E55" s="178"/>
      <c r="F55" s="178"/>
      <c r="G55" s="212"/>
      <c r="H55" s="212"/>
      <c r="I55" s="213"/>
      <c r="J55" s="213"/>
      <c r="K55" s="217">
        <f t="shared" si="0"/>
        <v>0</v>
      </c>
    </row>
    <row r="56" spans="1:12" ht="12.75" customHeight="1">
      <c r="A56" s="187"/>
      <c r="B56" s="188"/>
      <c r="C56" s="188"/>
      <c r="D56" s="188"/>
      <c r="E56" s="188"/>
      <c r="F56" s="188"/>
      <c r="G56" s="694" t="s">
        <v>226</v>
      </c>
      <c r="H56" s="695"/>
      <c r="I56" s="752">
        <f>SUM(I45:I55)</f>
        <v>0</v>
      </c>
      <c r="J56" s="752">
        <f>SUM(J45:J55)</f>
        <v>0</v>
      </c>
      <c r="K56" s="752">
        <f>SUM(K45:K55)</f>
        <v>0</v>
      </c>
      <c r="L56" s="787"/>
    </row>
    <row r="57" spans="1:11" ht="12.75" customHeight="1">
      <c r="A57" s="208"/>
      <c r="B57" s="208"/>
      <c r="C57" s="208"/>
      <c r="D57" s="208"/>
      <c r="E57" s="208"/>
      <c r="F57" s="208"/>
      <c r="G57" s="208"/>
      <c r="H57" s="208"/>
      <c r="I57" s="219" t="s">
        <v>248</v>
      </c>
      <c r="J57" s="209"/>
      <c r="K57" s="210"/>
    </row>
    <row r="58" spans="1:11" ht="12.75" customHeight="1">
      <c r="A58" s="989" t="str">
        <f>Cover!$A$69</f>
        <v>DO NOT ALTER THIS APPLICATION IN ANY WAY or APPLICATION IS SUBJECT TO DISQUALIFICATION!</v>
      </c>
      <c r="B58" s="989"/>
      <c r="C58" s="989"/>
      <c r="D58" s="989"/>
      <c r="E58" s="989"/>
      <c r="F58" s="989"/>
      <c r="G58" s="989"/>
      <c r="H58" s="989"/>
      <c r="I58" s="989"/>
      <c r="J58" s="989"/>
      <c r="K58" s="989"/>
    </row>
    <row r="59" spans="1:11" ht="13.5" customHeight="1">
      <c r="A59" s="226"/>
      <c r="B59" s="226" t="str">
        <f>Cover!$B$72</f>
        <v>  Our House Enterprises - Version 2</v>
      </c>
      <c r="J59" s="427" t="str">
        <f>("(")&amp;(Cover!$P$13)&amp;(" ")&amp;(Cover!$P$15)&amp;(")")</f>
        <v>(SELECT )</v>
      </c>
      <c r="K59" s="215">
        <f ca="1">NOW()</f>
        <v>39881.52914131944</v>
      </c>
    </row>
    <row r="60" ht="12.75"/>
    <row r="62" ht="12.75">
      <c r="L62" s="787" t="str">
        <f>L21</f>
        <v>   - AUTOMATICLLY TRANSFERS TO PAGE 9</v>
      </c>
    </row>
  </sheetData>
  <sheetProtection password="F189" sheet="1" objects="1" scenarios="1"/>
  <mergeCells count="1">
    <mergeCell ref="A58:K58"/>
  </mergeCells>
  <dataValidations count="1">
    <dataValidation type="whole" allowBlank="1" showInputMessage="1" showErrorMessage="1" error="Use Whole Numbers!&#10;NO DECIMALS!" sqref="K9:K20 K28:K39 I45:J55">
      <formula1>0</formula1>
      <formula2>999999999</formula2>
    </dataValidation>
  </dataValidations>
  <printOptions horizontalCentered="1" verticalCentered="1"/>
  <pageMargins left="0.5" right="0.5" top="0.5" bottom="0.5" header="0.5" footer="0.5"/>
  <pageSetup fitToHeight="1" fitToWidth="1" horizontalDpi="360" verticalDpi="360" orientation="portrait" scale="98" r:id="rId2"/>
  <headerFooter alignWithMargins="0">
    <oddFooter>&amp;CPage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6"/>
  <sheetViews>
    <sheetView showGridLines="0" zoomScale="85" zoomScaleNormal="85" zoomScalePageLayoutView="0" workbookViewId="0" topLeftCell="A1">
      <selection activeCell="A1" sqref="A1"/>
    </sheetView>
  </sheetViews>
  <sheetFormatPr defaultColWidth="9.140625" defaultRowHeight="12.75"/>
  <cols>
    <col min="1" max="1" width="2.421875" style="0" customWidth="1"/>
    <col min="2" max="7" width="8.00390625" style="0" customWidth="1"/>
    <col min="8" max="8" width="2.00390625" style="0" customWidth="1"/>
    <col min="9" max="9" width="15.28125" style="0" customWidth="1"/>
    <col min="10" max="10" width="15.7109375" style="0" customWidth="1"/>
    <col min="11" max="11" width="13.7109375" style="0" customWidth="1"/>
    <col min="12" max="12" width="9.140625" style="226" customWidth="1"/>
  </cols>
  <sheetData>
    <row r="1" ht="12.75">
      <c r="A1" s="614"/>
    </row>
    <row r="5" spans="1:11" ht="18">
      <c r="A5" s="179" t="s">
        <v>234</v>
      </c>
      <c r="J5" s="175" t="s">
        <v>157</v>
      </c>
      <c r="K5" s="175"/>
    </row>
    <row r="6" spans="2:11" ht="18.75" customHeight="1">
      <c r="B6" s="186" t="s">
        <v>249</v>
      </c>
      <c r="K6" s="63"/>
    </row>
    <row r="7" spans="1:11" ht="28.5" customHeight="1">
      <c r="A7" s="176"/>
      <c r="B7" s="186" t="s">
        <v>250</v>
      </c>
      <c r="K7" s="63"/>
    </row>
    <row r="8" spans="1:11" ht="12.75" customHeight="1">
      <c r="A8" s="199"/>
      <c r="B8" s="200"/>
      <c r="C8" s="201"/>
      <c r="D8" s="201"/>
      <c r="E8" s="201"/>
      <c r="F8" s="201"/>
      <c r="G8" s="201"/>
      <c r="H8" s="201"/>
      <c r="I8" s="203" t="s">
        <v>251</v>
      </c>
      <c r="J8" s="203" t="s">
        <v>244</v>
      </c>
      <c r="K8" s="206" t="s">
        <v>245</v>
      </c>
    </row>
    <row r="9" spans="1:11" ht="12.75" customHeight="1">
      <c r="A9" s="202" t="s">
        <v>223</v>
      </c>
      <c r="B9" s="196"/>
      <c r="C9" s="196"/>
      <c r="D9" s="196"/>
      <c r="E9" s="197"/>
      <c r="F9" s="196"/>
      <c r="G9" s="196"/>
      <c r="H9" s="198"/>
      <c r="I9" s="204" t="s">
        <v>252</v>
      </c>
      <c r="J9" s="205" t="s">
        <v>246</v>
      </c>
      <c r="K9" s="207" t="s">
        <v>247</v>
      </c>
    </row>
    <row r="10" spans="1:11" ht="12.75" customHeight="1">
      <c r="A10" s="190"/>
      <c r="B10" s="191"/>
      <c r="C10" s="178"/>
      <c r="D10" s="178"/>
      <c r="E10" s="178"/>
      <c r="F10" s="178"/>
      <c r="G10" s="178"/>
      <c r="H10" s="178"/>
      <c r="I10" s="213"/>
      <c r="J10" s="213"/>
      <c r="K10" s="216">
        <f aca="true" t="shared" si="0" ref="K10:K20">I10-J10</f>
        <v>0</v>
      </c>
    </row>
    <row r="11" spans="1:11" ht="12.75" customHeight="1">
      <c r="A11" s="190"/>
      <c r="B11" s="191"/>
      <c r="C11" s="178"/>
      <c r="D11" s="178"/>
      <c r="E11" s="178"/>
      <c r="F11" s="178"/>
      <c r="G11" s="178"/>
      <c r="H11" s="178"/>
      <c r="I11" s="213"/>
      <c r="J11" s="213"/>
      <c r="K11" s="216">
        <f t="shared" si="0"/>
        <v>0</v>
      </c>
    </row>
    <row r="12" spans="1:11" ht="12.75" customHeight="1">
      <c r="A12" s="190"/>
      <c r="B12" s="191"/>
      <c r="C12" s="178"/>
      <c r="D12" s="178"/>
      <c r="E12" s="178"/>
      <c r="F12" s="178"/>
      <c r="G12" s="178"/>
      <c r="H12" s="178"/>
      <c r="I12" s="213"/>
      <c r="J12" s="213"/>
      <c r="K12" s="216">
        <f t="shared" si="0"/>
        <v>0</v>
      </c>
    </row>
    <row r="13" spans="1:11" ht="12.75" customHeight="1">
      <c r="A13" s="190"/>
      <c r="B13" s="191"/>
      <c r="C13" s="178"/>
      <c r="D13" s="178"/>
      <c r="E13" s="178"/>
      <c r="F13" s="178"/>
      <c r="G13" s="178"/>
      <c r="H13" s="178"/>
      <c r="I13" s="213"/>
      <c r="J13" s="213"/>
      <c r="K13" s="216">
        <f t="shared" si="0"/>
        <v>0</v>
      </c>
    </row>
    <row r="14" spans="1:11" ht="12.75" customHeight="1">
      <c r="A14" s="190"/>
      <c r="B14" s="191"/>
      <c r="C14" s="178"/>
      <c r="D14" s="178"/>
      <c r="E14" s="178"/>
      <c r="F14" s="178"/>
      <c r="G14" s="178"/>
      <c r="H14" s="178"/>
      <c r="I14" s="213"/>
      <c r="J14" s="213"/>
      <c r="K14" s="216">
        <f t="shared" si="0"/>
        <v>0</v>
      </c>
    </row>
    <row r="15" spans="1:11" ht="12.75" customHeight="1">
      <c r="A15" s="190"/>
      <c r="B15" s="191"/>
      <c r="C15" s="178"/>
      <c r="D15" s="178"/>
      <c r="E15" s="178"/>
      <c r="F15" s="178"/>
      <c r="G15" s="178"/>
      <c r="H15" s="178"/>
      <c r="I15" s="213"/>
      <c r="J15" s="213"/>
      <c r="K15" s="216">
        <f t="shared" si="0"/>
        <v>0</v>
      </c>
    </row>
    <row r="16" spans="1:11" ht="12.75" customHeight="1">
      <c r="A16" s="190"/>
      <c r="B16" s="191"/>
      <c r="C16" s="178"/>
      <c r="D16" s="178"/>
      <c r="E16" s="178"/>
      <c r="F16" s="178"/>
      <c r="G16" s="178"/>
      <c r="H16" s="178"/>
      <c r="I16" s="213"/>
      <c r="J16" s="213"/>
      <c r="K16" s="216">
        <f t="shared" si="0"/>
        <v>0</v>
      </c>
    </row>
    <row r="17" spans="1:11" ht="12.75" customHeight="1">
      <c r="A17" s="190"/>
      <c r="B17" s="191"/>
      <c r="C17" s="178"/>
      <c r="D17" s="178"/>
      <c r="E17" s="178"/>
      <c r="F17" s="178"/>
      <c r="G17" s="178"/>
      <c r="H17" s="178"/>
      <c r="I17" s="213"/>
      <c r="J17" s="213"/>
      <c r="K17" s="216">
        <f t="shared" si="0"/>
        <v>0</v>
      </c>
    </row>
    <row r="18" spans="1:11" ht="12.75" customHeight="1">
      <c r="A18" s="190"/>
      <c r="B18" s="191"/>
      <c r="C18" s="178"/>
      <c r="D18" s="178"/>
      <c r="E18" s="178"/>
      <c r="F18" s="178"/>
      <c r="G18" s="178"/>
      <c r="H18" s="178"/>
      <c r="I18" s="213"/>
      <c r="J18" s="213"/>
      <c r="K18" s="216">
        <f t="shared" si="0"/>
        <v>0</v>
      </c>
    </row>
    <row r="19" spans="1:11" ht="12.75" customHeight="1">
      <c r="A19" s="190"/>
      <c r="B19" s="191"/>
      <c r="C19" s="178"/>
      <c r="D19" s="178"/>
      <c r="E19" s="178"/>
      <c r="F19" s="178"/>
      <c r="G19" s="178"/>
      <c r="H19" s="178"/>
      <c r="I19" s="213"/>
      <c r="J19" s="213"/>
      <c r="K19" s="216">
        <f t="shared" si="0"/>
        <v>0</v>
      </c>
    </row>
    <row r="20" spans="1:11" ht="12.75" customHeight="1" thickBot="1">
      <c r="A20" s="190"/>
      <c r="B20" s="191"/>
      <c r="C20" s="178"/>
      <c r="D20" s="178"/>
      <c r="E20" s="178"/>
      <c r="F20" s="178"/>
      <c r="G20" s="212"/>
      <c r="H20" s="212"/>
      <c r="I20" s="213"/>
      <c r="J20" s="213"/>
      <c r="K20" s="217">
        <f t="shared" si="0"/>
        <v>0</v>
      </c>
    </row>
    <row r="21" spans="1:12" ht="12.75" customHeight="1">
      <c r="A21" s="187"/>
      <c r="B21" s="188"/>
      <c r="C21" s="188"/>
      <c r="D21" s="188"/>
      <c r="E21" s="188"/>
      <c r="F21" s="188"/>
      <c r="G21" s="694" t="s">
        <v>226</v>
      </c>
      <c r="H21" s="695"/>
      <c r="I21" s="752">
        <f>SUM(I10:I20)</f>
        <v>0</v>
      </c>
      <c r="J21" s="752">
        <f>SUM(J10:J20)</f>
        <v>0</v>
      </c>
      <c r="K21" s="802">
        <f>SUM(K10:K20)</f>
        <v>0</v>
      </c>
      <c r="L21" s="787" t="s">
        <v>253</v>
      </c>
    </row>
    <row r="22" spans="9:11" ht="12.75">
      <c r="I22" s="219" t="s">
        <v>254</v>
      </c>
      <c r="K22" s="63"/>
    </row>
    <row r="23" spans="1:11" ht="28.5" customHeight="1">
      <c r="A23" s="176"/>
      <c r="B23" s="186" t="s">
        <v>255</v>
      </c>
      <c r="K23" s="63"/>
    </row>
    <row r="24" spans="1:11" ht="12.75" customHeight="1">
      <c r="A24" s="199"/>
      <c r="B24" s="200"/>
      <c r="C24" s="201"/>
      <c r="D24" s="201"/>
      <c r="E24" s="201"/>
      <c r="F24" s="201"/>
      <c r="G24" s="201"/>
      <c r="H24" s="201"/>
      <c r="I24" s="203" t="s">
        <v>251</v>
      </c>
      <c r="J24" s="203" t="s">
        <v>244</v>
      </c>
      <c r="K24" s="206" t="s">
        <v>245</v>
      </c>
    </row>
    <row r="25" spans="1:11" ht="12.75" customHeight="1">
      <c r="A25" s="202" t="s">
        <v>223</v>
      </c>
      <c r="B25" s="196"/>
      <c r="C25" s="196"/>
      <c r="D25" s="196"/>
      <c r="E25" s="197"/>
      <c r="F25" s="196"/>
      <c r="G25" s="196"/>
      <c r="H25" s="198"/>
      <c r="I25" s="204" t="s">
        <v>252</v>
      </c>
      <c r="J25" s="205" t="s">
        <v>246</v>
      </c>
      <c r="K25" s="207" t="s">
        <v>247</v>
      </c>
    </row>
    <row r="26" spans="1:11" ht="12.75" customHeight="1">
      <c r="A26" s="190"/>
      <c r="B26" s="191"/>
      <c r="C26" s="178"/>
      <c r="D26" s="178"/>
      <c r="E26" s="178"/>
      <c r="F26" s="178"/>
      <c r="G26" s="178"/>
      <c r="H26" s="178"/>
      <c r="I26" s="213"/>
      <c r="J26" s="213"/>
      <c r="K26" s="216">
        <f aca="true" t="shared" si="1" ref="K26:K36">I26-J26</f>
        <v>0</v>
      </c>
    </row>
    <row r="27" spans="1:11" ht="12.75" customHeight="1">
      <c r="A27" s="190"/>
      <c r="B27" s="191"/>
      <c r="C27" s="178"/>
      <c r="D27" s="178"/>
      <c r="E27" s="178"/>
      <c r="F27" s="178"/>
      <c r="G27" s="178"/>
      <c r="H27" s="178"/>
      <c r="I27" s="213"/>
      <c r="J27" s="213"/>
      <c r="K27" s="216">
        <f t="shared" si="1"/>
        <v>0</v>
      </c>
    </row>
    <row r="28" spans="1:11" ht="12.75" customHeight="1">
      <c r="A28" s="190"/>
      <c r="B28" s="191"/>
      <c r="C28" s="178"/>
      <c r="D28" s="178"/>
      <c r="E28" s="178"/>
      <c r="F28" s="178"/>
      <c r="G28" s="178"/>
      <c r="H28" s="178"/>
      <c r="I28" s="213"/>
      <c r="J28" s="213"/>
      <c r="K28" s="216">
        <f t="shared" si="1"/>
        <v>0</v>
      </c>
    </row>
    <row r="29" spans="1:11" ht="12.75" customHeight="1">
      <c r="A29" s="190"/>
      <c r="B29" s="191"/>
      <c r="C29" s="178"/>
      <c r="D29" s="178"/>
      <c r="E29" s="178"/>
      <c r="F29" s="178"/>
      <c r="G29" s="178"/>
      <c r="H29" s="178"/>
      <c r="I29" s="213"/>
      <c r="J29" s="213"/>
      <c r="K29" s="216">
        <f t="shared" si="1"/>
        <v>0</v>
      </c>
    </row>
    <row r="30" spans="1:11" ht="12.75" customHeight="1">
      <c r="A30" s="190"/>
      <c r="B30" s="191"/>
      <c r="C30" s="178"/>
      <c r="D30" s="178"/>
      <c r="E30" s="178"/>
      <c r="F30" s="178"/>
      <c r="G30" s="178"/>
      <c r="H30" s="178"/>
      <c r="I30" s="213"/>
      <c r="J30" s="213"/>
      <c r="K30" s="216">
        <f t="shared" si="1"/>
        <v>0</v>
      </c>
    </row>
    <row r="31" spans="1:11" ht="12.75" customHeight="1">
      <c r="A31" s="190"/>
      <c r="B31" s="191"/>
      <c r="C31" s="178"/>
      <c r="D31" s="178"/>
      <c r="E31" s="178"/>
      <c r="F31" s="178"/>
      <c r="G31" s="178"/>
      <c r="H31" s="178"/>
      <c r="I31" s="213"/>
      <c r="J31" s="213"/>
      <c r="K31" s="216">
        <f t="shared" si="1"/>
        <v>0</v>
      </c>
    </row>
    <row r="32" spans="1:11" ht="12.75" customHeight="1">
      <c r="A32" s="190"/>
      <c r="B32" s="191"/>
      <c r="C32" s="178"/>
      <c r="D32" s="178"/>
      <c r="E32" s="178"/>
      <c r="F32" s="178"/>
      <c r="G32" s="178"/>
      <c r="H32" s="178"/>
      <c r="I32" s="213"/>
      <c r="J32" s="213"/>
      <c r="K32" s="216">
        <f t="shared" si="1"/>
        <v>0</v>
      </c>
    </row>
    <row r="33" spans="1:11" ht="12.75" customHeight="1">
      <c r="A33" s="190"/>
      <c r="B33" s="191"/>
      <c r="C33" s="178"/>
      <c r="D33" s="178"/>
      <c r="E33" s="178"/>
      <c r="F33" s="178"/>
      <c r="G33" s="178"/>
      <c r="H33" s="178"/>
      <c r="I33" s="213"/>
      <c r="J33" s="213"/>
      <c r="K33" s="216">
        <f t="shared" si="1"/>
        <v>0</v>
      </c>
    </row>
    <row r="34" spans="1:11" ht="12.75" customHeight="1">
      <c r="A34" s="190"/>
      <c r="B34" s="191"/>
      <c r="C34" s="178"/>
      <c r="D34" s="178"/>
      <c r="E34" s="178"/>
      <c r="F34" s="178"/>
      <c r="G34" s="178"/>
      <c r="H34" s="178"/>
      <c r="I34" s="213"/>
      <c r="J34" s="213"/>
      <c r="K34" s="216">
        <f t="shared" si="1"/>
        <v>0</v>
      </c>
    </row>
    <row r="35" spans="1:11" ht="12.75" customHeight="1">
      <c r="A35" s="190"/>
      <c r="B35" s="191"/>
      <c r="C35" s="178"/>
      <c r="D35" s="178"/>
      <c r="E35" s="178"/>
      <c r="F35" s="178"/>
      <c r="G35" s="178"/>
      <c r="H35" s="178"/>
      <c r="I35" s="213"/>
      <c r="J35" s="213"/>
      <c r="K35" s="216">
        <f t="shared" si="1"/>
        <v>0</v>
      </c>
    </row>
    <row r="36" spans="1:11" ht="12.75" customHeight="1" thickBot="1">
      <c r="A36" s="190"/>
      <c r="B36" s="191"/>
      <c r="C36" s="178"/>
      <c r="D36" s="178"/>
      <c r="E36" s="178"/>
      <c r="F36" s="178"/>
      <c r="G36" s="212"/>
      <c r="H36" s="212"/>
      <c r="I36" s="213"/>
      <c r="J36" s="213"/>
      <c r="K36" s="217">
        <f t="shared" si="1"/>
        <v>0</v>
      </c>
    </row>
    <row r="37" spans="1:12" ht="12.75" customHeight="1">
      <c r="A37" s="187"/>
      <c r="B37" s="188"/>
      <c r="C37" s="188"/>
      <c r="D37" s="188"/>
      <c r="E37" s="188"/>
      <c r="F37" s="188"/>
      <c r="G37" s="694" t="s">
        <v>226</v>
      </c>
      <c r="H37" s="695"/>
      <c r="I37" s="752">
        <f>SUM(I26:I36)</f>
        <v>0</v>
      </c>
      <c r="J37" s="752">
        <f>SUM(J26:J36)</f>
        <v>0</v>
      </c>
      <c r="K37" s="802">
        <f>SUM(K26:K36)</f>
        <v>0</v>
      </c>
      <c r="L37" s="787" t="str">
        <f>L21</f>
        <v>   - AUTOMATICALLY TREANSFERS TO PAGE 9</v>
      </c>
    </row>
    <row r="38" spans="9:11" ht="12.75">
      <c r="I38" s="219" t="s">
        <v>256</v>
      </c>
      <c r="K38" s="63"/>
    </row>
    <row r="39" spans="1:11" ht="28.5" customHeight="1">
      <c r="A39" s="176"/>
      <c r="B39" s="186" t="s">
        <v>257</v>
      </c>
      <c r="K39" s="63"/>
    </row>
    <row r="40" spans="1:11" ht="12.75" customHeight="1">
      <c r="A40" s="185" t="s">
        <v>223</v>
      </c>
      <c r="B40" s="177"/>
      <c r="C40" s="177"/>
      <c r="D40" s="177"/>
      <c r="E40" s="180"/>
      <c r="F40" s="177"/>
      <c r="G40" s="177"/>
      <c r="H40" s="177"/>
      <c r="I40" s="177"/>
      <c r="J40" s="183" t="s">
        <v>224</v>
      </c>
      <c r="K40" s="184" t="s">
        <v>225</v>
      </c>
    </row>
    <row r="41" spans="1:11" ht="12.75" customHeight="1">
      <c r="A41" s="190"/>
      <c r="B41" s="191"/>
      <c r="C41" s="178"/>
      <c r="D41" s="178"/>
      <c r="E41" s="178"/>
      <c r="F41" s="178"/>
      <c r="G41" s="178"/>
      <c r="H41" s="178"/>
      <c r="I41" s="178"/>
      <c r="J41" s="192"/>
      <c r="K41" s="193"/>
    </row>
    <row r="42" spans="1:11" ht="12.75" customHeight="1">
      <c r="A42" s="190"/>
      <c r="B42" s="191"/>
      <c r="C42" s="178"/>
      <c r="D42" s="178"/>
      <c r="E42" s="178"/>
      <c r="F42" s="178"/>
      <c r="G42" s="178"/>
      <c r="H42" s="178"/>
      <c r="I42" s="178"/>
      <c r="J42" s="192"/>
      <c r="K42" s="193"/>
    </row>
    <row r="43" spans="1:11" ht="12.75" customHeight="1">
      <c r="A43" s="190"/>
      <c r="B43" s="191"/>
      <c r="C43" s="178"/>
      <c r="D43" s="178"/>
      <c r="E43" s="178"/>
      <c r="F43" s="178"/>
      <c r="G43" s="178"/>
      <c r="H43" s="178"/>
      <c r="I43" s="178"/>
      <c r="J43" s="192"/>
      <c r="K43" s="193"/>
    </row>
    <row r="44" spans="1:11" ht="12.75" customHeight="1">
      <c r="A44" s="190"/>
      <c r="B44" s="191"/>
      <c r="C44" s="178"/>
      <c r="D44" s="178"/>
      <c r="E44" s="178"/>
      <c r="F44" s="178"/>
      <c r="G44" s="178"/>
      <c r="H44" s="178"/>
      <c r="I44" s="178"/>
      <c r="J44" s="192"/>
      <c r="K44" s="193"/>
    </row>
    <row r="45" spans="1:11" ht="12.75" customHeight="1">
      <c r="A45" s="190"/>
      <c r="B45" s="191"/>
      <c r="C45" s="178"/>
      <c r="D45" s="178"/>
      <c r="E45" s="178"/>
      <c r="F45" s="178"/>
      <c r="G45" s="178"/>
      <c r="H45" s="178"/>
      <c r="I45" s="178"/>
      <c r="J45" s="192"/>
      <c r="K45" s="193"/>
    </row>
    <row r="46" spans="1:11" ht="12.75" customHeight="1">
      <c r="A46" s="190"/>
      <c r="B46" s="191"/>
      <c r="C46" s="178"/>
      <c r="D46" s="178"/>
      <c r="E46" s="178"/>
      <c r="F46" s="178"/>
      <c r="G46" s="178"/>
      <c r="H46" s="178"/>
      <c r="I46" s="178"/>
      <c r="J46" s="192"/>
      <c r="K46" s="193"/>
    </row>
    <row r="47" spans="1:11" ht="12.75" customHeight="1">
      <c r="A47" s="190"/>
      <c r="B47" s="191"/>
      <c r="C47" s="178"/>
      <c r="D47" s="178"/>
      <c r="E47" s="178"/>
      <c r="F47" s="178"/>
      <c r="G47" s="178"/>
      <c r="H47" s="178"/>
      <c r="I47" s="178"/>
      <c r="J47" s="192"/>
      <c r="K47" s="193"/>
    </row>
    <row r="48" spans="1:11" ht="12.75" customHeight="1">
      <c r="A48" s="190"/>
      <c r="B48" s="191"/>
      <c r="C48" s="178"/>
      <c r="D48" s="178"/>
      <c r="E48" s="178"/>
      <c r="F48" s="178"/>
      <c r="G48" s="178"/>
      <c r="H48" s="178"/>
      <c r="I48" s="178"/>
      <c r="J48" s="192"/>
      <c r="K48" s="193"/>
    </row>
    <row r="49" spans="1:11" ht="12.75" customHeight="1">
      <c r="A49" s="190"/>
      <c r="B49" s="191"/>
      <c r="C49" s="178"/>
      <c r="D49" s="178"/>
      <c r="E49" s="178"/>
      <c r="F49" s="178"/>
      <c r="G49" s="178"/>
      <c r="H49" s="178"/>
      <c r="I49" s="178"/>
      <c r="J49" s="192"/>
      <c r="K49" s="193"/>
    </row>
    <row r="50" spans="1:11" ht="12.75" customHeight="1">
      <c r="A50" s="190"/>
      <c r="B50" s="191"/>
      <c r="C50" s="178"/>
      <c r="D50" s="178"/>
      <c r="E50" s="178"/>
      <c r="F50" s="178"/>
      <c r="G50" s="178"/>
      <c r="H50" s="178"/>
      <c r="I50" s="178"/>
      <c r="J50" s="192"/>
      <c r="K50" s="193"/>
    </row>
    <row r="51" spans="1:11" ht="12.75" customHeight="1">
      <c r="A51" s="190"/>
      <c r="B51" s="191"/>
      <c r="C51" s="178"/>
      <c r="D51" s="178"/>
      <c r="E51" s="178"/>
      <c r="F51" s="178"/>
      <c r="G51" s="178"/>
      <c r="H51" s="178"/>
      <c r="I51" s="178"/>
      <c r="J51" s="192"/>
      <c r="K51" s="193"/>
    </row>
    <row r="52" spans="1:11" ht="12.75" customHeight="1" thickBot="1">
      <c r="A52" s="190"/>
      <c r="B52" s="191"/>
      <c r="C52" s="178"/>
      <c r="D52" s="178"/>
      <c r="E52" s="178"/>
      <c r="F52" s="178"/>
      <c r="G52" s="178"/>
      <c r="H52" s="178"/>
      <c r="I52" s="218"/>
      <c r="J52" s="194"/>
      <c r="K52" s="195"/>
    </row>
    <row r="53" spans="1:12" ht="12.75" customHeight="1">
      <c r="A53" s="187"/>
      <c r="B53" s="188"/>
      <c r="C53" s="188"/>
      <c r="D53" s="188"/>
      <c r="E53" s="188"/>
      <c r="F53" s="188"/>
      <c r="G53" s="188"/>
      <c r="H53" s="188"/>
      <c r="I53" s="188"/>
      <c r="J53" s="211" t="s">
        <v>226</v>
      </c>
      <c r="K53" s="555">
        <f>SUM(K41:K52)</f>
        <v>0</v>
      </c>
      <c r="L53" s="787" t="str">
        <f>L21</f>
        <v>   - AUTOMATICALLY TREANSFERS TO PAGE 9</v>
      </c>
    </row>
    <row r="54" ht="12.75">
      <c r="I54" s="219" t="s">
        <v>258</v>
      </c>
    </row>
    <row r="55" spans="1:11" ht="12.75">
      <c r="A55" s="989" t="str">
        <f>Cover!$A$69</f>
        <v>DO NOT ALTER THIS APPLICATION IN ANY WAY or APPLICATION IS SUBJECT TO DISQUALIFICATION!</v>
      </c>
      <c r="B55" s="989"/>
      <c r="C55" s="989"/>
      <c r="D55" s="989"/>
      <c r="E55" s="989"/>
      <c r="F55" s="989"/>
      <c r="G55" s="989"/>
      <c r="H55" s="989"/>
      <c r="I55" s="989"/>
      <c r="J55" s="989"/>
      <c r="K55" s="989"/>
    </row>
    <row r="56" spans="1:11" ht="14.25">
      <c r="A56" s="226" t="str">
        <f>Cover!$B$72</f>
        <v>  Our House Enterprises - Version 2</v>
      </c>
      <c r="B56" s="226" t="str">
        <f>Cover!$B$72</f>
        <v>  Our House Enterprises - Version 2</v>
      </c>
      <c r="J56" s="427" t="str">
        <f>("(")&amp;(Cover!$P$13)&amp;(" ")&amp;(Cover!$P$15)&amp;(")")</f>
        <v>(SELECT )</v>
      </c>
      <c r="K56" s="806">
        <f ca="1">NOW()</f>
        <v>39881.52914131944</v>
      </c>
    </row>
  </sheetData>
  <sheetProtection password="F189" sheet="1" objects="1" scenarios="1"/>
  <mergeCells count="1">
    <mergeCell ref="A55:K55"/>
  </mergeCells>
  <dataValidations count="1">
    <dataValidation type="whole" allowBlank="1" showInputMessage="1" showErrorMessage="1" error="Use Whole Numbers!&#10;NO DECIMALS!" sqref="I26:J36 K41:K52 I10:J20">
      <formula1>0</formula1>
      <formula2>999999999</formula2>
    </dataValidation>
  </dataValidations>
  <printOptions/>
  <pageMargins left="0.5" right="0.5" top="0.5" bottom="0.5" header="0.5" footer="0.5"/>
  <pageSetup fitToHeight="1" fitToWidth="1" horizontalDpi="360" verticalDpi="360" orientation="portrait" scale="99" r:id="rId2"/>
  <headerFooter alignWithMargins="0">
    <oddFooter>&amp;CPage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lhedrick</cp:lastModifiedBy>
  <cp:lastPrinted>2008-02-06T19:30:39Z</cp:lastPrinted>
  <dcterms:created xsi:type="dcterms:W3CDTF">1999-12-31T15:23:40Z</dcterms:created>
  <dcterms:modified xsi:type="dcterms:W3CDTF">2009-03-09T16:41:58Z</dcterms:modified>
  <cp:category/>
  <cp:version/>
  <cp:contentType/>
  <cp:contentStatus/>
</cp:coreProperties>
</file>